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6036" activeTab="1"/>
  </bookViews>
  <sheets>
    <sheet name="AAV titration calculator" sheetId="3" r:id="rId1"/>
    <sheet name="Example" sheetId="5" r:id="rId2"/>
  </sheets>
  <calcPr calcId="162913"/>
</workbook>
</file>

<file path=xl/calcChain.xml><?xml version="1.0" encoding="utf-8"?>
<calcChain xmlns="http://schemas.openxmlformats.org/spreadsheetml/2006/main">
  <c r="B19" i="3" l="1"/>
  <c r="B11" i="3"/>
  <c r="B19" i="5"/>
  <c r="B11" i="5"/>
  <c r="B12" i="3" l="1"/>
  <c r="B13" i="3" s="1"/>
  <c r="B12" i="5"/>
  <c r="B13" i="5" s="1"/>
  <c r="F23" i="5" s="1"/>
  <c r="F20" i="5" s="1"/>
  <c r="F17" i="5" s="1"/>
  <c r="F14" i="5" s="1"/>
  <c r="F11" i="5" s="1"/>
  <c r="F8" i="5" s="1"/>
  <c r="F5" i="5" s="1"/>
  <c r="F2" i="5" s="1"/>
  <c r="F24" i="5" l="1"/>
  <c r="F21" i="5" s="1"/>
  <c r="F18" i="5" s="1"/>
  <c r="F15" i="5" s="1"/>
  <c r="F12" i="5" s="1"/>
  <c r="F9" i="5" s="1"/>
  <c r="F6" i="5" s="1"/>
  <c r="F3" i="5" s="1"/>
  <c r="F25" i="5"/>
  <c r="F22" i="5" s="1"/>
  <c r="F19" i="5" s="1"/>
  <c r="F16" i="5" s="1"/>
  <c r="F13" i="5" s="1"/>
  <c r="F10" i="5" s="1"/>
  <c r="F7" i="5" s="1"/>
  <c r="F4" i="5" s="1"/>
  <c r="F25" i="3"/>
  <c r="F22" i="3" s="1"/>
  <c r="F19" i="3" s="1"/>
  <c r="F16" i="3" s="1"/>
  <c r="F13" i="3" s="1"/>
  <c r="F10" i="3" s="1"/>
  <c r="F7" i="3" s="1"/>
  <c r="F4" i="3" s="1"/>
  <c r="F24" i="3"/>
  <c r="F21" i="3" s="1"/>
  <c r="F18" i="3" s="1"/>
  <c r="F15" i="3" s="1"/>
  <c r="F12" i="3" s="1"/>
  <c r="F9" i="3" s="1"/>
  <c r="F6" i="3" s="1"/>
  <c r="F3" i="3" s="1"/>
  <c r="F23" i="3"/>
  <c r="F20" i="3" s="1"/>
  <c r="F17" i="3" s="1"/>
  <c r="F14" i="3" s="1"/>
  <c r="F11" i="3" s="1"/>
  <c r="F8" i="3" s="1"/>
  <c r="F5" i="3" s="1"/>
  <c r="F2" i="3" s="1"/>
  <c r="B24" i="3"/>
  <c r="B23" i="3"/>
  <c r="B22" i="3"/>
  <c r="B23" i="5" l="1"/>
  <c r="B24" i="5"/>
  <c r="B22" i="5"/>
  <c r="F35" i="5" s="1"/>
  <c r="F51" i="3"/>
  <c r="F49" i="3"/>
  <c r="G49" i="3" s="1"/>
  <c r="I49" i="3" s="1"/>
  <c r="K49" i="3" s="1"/>
  <c r="F45" i="3"/>
  <c r="F43" i="3"/>
  <c r="G43" i="3" s="1"/>
  <c r="I43" i="3" s="1"/>
  <c r="K43" i="3" s="1"/>
  <c r="F39" i="3"/>
  <c r="F37" i="3"/>
  <c r="G37" i="3" s="1"/>
  <c r="I37" i="3" s="1"/>
  <c r="K37" i="3" s="1"/>
  <c r="F33" i="3"/>
  <c r="F31" i="3"/>
  <c r="G31" i="3" s="1"/>
  <c r="I31" i="3" s="1"/>
  <c r="K31" i="3" s="1"/>
  <c r="F47" i="3"/>
  <c r="F41" i="3"/>
  <c r="F50" i="3"/>
  <c r="F48" i="3"/>
  <c r="F44" i="3"/>
  <c r="F42" i="3"/>
  <c r="F38" i="3"/>
  <c r="F36" i="3"/>
  <c r="F32" i="3"/>
  <c r="F30" i="3"/>
  <c r="F35" i="3"/>
  <c r="F29" i="3"/>
  <c r="F46" i="3"/>
  <c r="G46" i="3" s="1"/>
  <c r="I46" i="3" s="1"/>
  <c r="K46" i="3" s="1"/>
  <c r="F40" i="3"/>
  <c r="G40" i="3" s="1"/>
  <c r="I40" i="3" s="1"/>
  <c r="K40" i="3" s="1"/>
  <c r="F34" i="3"/>
  <c r="G34" i="3" s="1"/>
  <c r="I34" i="3" s="1"/>
  <c r="K34" i="3" s="1"/>
  <c r="F28" i="3"/>
  <c r="G28" i="3" s="1"/>
  <c r="I28" i="3" s="1"/>
  <c r="K28" i="3" s="1"/>
  <c r="F34" i="5" l="1"/>
  <c r="F28" i="5"/>
  <c r="F33" i="5"/>
  <c r="F36" i="5"/>
  <c r="F30" i="5"/>
  <c r="F32" i="5"/>
  <c r="F31" i="5"/>
  <c r="F29" i="5"/>
  <c r="G28" i="5" l="1"/>
  <c r="I28" i="5" s="1"/>
  <c r="K28" i="5" s="1"/>
  <c r="G34" i="5"/>
  <c r="I34" i="5" s="1"/>
  <c r="K34" i="5" s="1"/>
  <c r="G31" i="5"/>
  <c r="I31" i="5" s="1"/>
  <c r="K31" i="5" s="1"/>
</calcChain>
</file>

<file path=xl/sharedStrings.xml><?xml version="1.0" encoding="utf-8"?>
<sst xmlns="http://schemas.openxmlformats.org/spreadsheetml/2006/main" count="78" uniqueCount="43">
  <si>
    <t>AAV genome used in qPCR (g)</t>
  </si>
  <si>
    <t>ds AAV genomic DNA molecules in qPCR</t>
  </si>
  <si>
    <t>ss AAV genomic DNA molecules in qPCR</t>
  </si>
  <si>
    <t>CT VALUE</t>
  </si>
  <si>
    <t>ss AAV MOLECULES</t>
  </si>
  <si>
    <t>Slope of the standard curve</t>
  </si>
  <si>
    <t>Intercept of the standard curve</t>
  </si>
  <si>
    <t>R^2 value</t>
  </si>
  <si>
    <t>Protease treated virus dilution 1:300</t>
  </si>
  <si>
    <t>Dilution Factor = Final volume/initial volume</t>
  </si>
  <si>
    <t>USER NOTES</t>
  </si>
  <si>
    <t>Date</t>
  </si>
  <si>
    <t>Cells highlighted in yellow require input from user</t>
  </si>
  <si>
    <t>Name of DNA standard</t>
  </si>
  <si>
    <t>Size of DNA standard (bp)</t>
  </si>
  <si>
    <t>DNA standard stock concentration (ng/µl)</t>
  </si>
  <si>
    <t>Virus used in the assay (µl) (Step 33)</t>
  </si>
  <si>
    <t>AAV GENOMES (in triplicate)</t>
  </si>
  <si>
    <t>TITER (average vg/ml)</t>
  </si>
  <si>
    <t xml:space="preserve">VOLUME (ml) </t>
  </si>
  <si>
    <t>TOTAL VECTOR GENOMES (vg)</t>
  </si>
  <si>
    <t>VECTOR GENOMES PER DISH (vg/dish)</t>
  </si>
  <si>
    <t>Molecular weight of DNA standard (i.e., AAV genome) (g/mole)*</t>
  </si>
  <si>
    <t>DNA Standard</t>
  </si>
  <si>
    <t>Dilution Factor Calculation</t>
  </si>
  <si>
    <t>100 µl DNAse + 5 µl EDTA + 120 µl Proteinase K + 2 µl virus = 227 µl</t>
  </si>
  <si>
    <t>Graph Parameters</t>
  </si>
  <si>
    <t>AAV-PHP.eB: CAG-GFP</t>
  </si>
  <si>
    <t>AAV-PHP.eB: GFAP-mNeonGreen</t>
  </si>
  <si>
    <t>AAV-PHP.eB: hSyn1-mNeonGreen</t>
  </si>
  <si>
    <t>CAG-eYFP-WPRE</t>
  </si>
  <si>
    <t>Volume of protease-treated virus assayed in qPCR (ml) (Step 40)</t>
  </si>
  <si>
    <t>*To calculate the molecular weight of a DNA sequence, use an online calculator (e.g., http://www.bioinformatics.org/sms2/dna_mw.html). Alternatively, multiply the length (in bp) by 650 (1 bp = approx. 650 g/mole).</t>
  </si>
  <si>
    <t>DNA STANDARDS                  (8 dilutions in triplicate)</t>
  </si>
  <si>
    <t>NUMBER OF 150-mm DISHES</t>
  </si>
  <si>
    <t>AAV genome 1 (Viral prep 1)</t>
  </si>
  <si>
    <t>AAV genome 2 (Viral prep 2)</t>
  </si>
  <si>
    <t>AAV genome 3 (Viral prep 3)</t>
  </si>
  <si>
    <t>AAV genome 4 (Viral prep 4)</t>
  </si>
  <si>
    <t>AAV genome 5 (Viral prep 5)</t>
  </si>
  <si>
    <t>AAV genome 6 (Viral prep 6)</t>
  </si>
  <si>
    <t>AAV genome 7 (Viral prep 7)</t>
  </si>
  <si>
    <t>AAV genome 8 (Viral prep 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</si>
</sst>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4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rgb="FFD9D9D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rgb="FFCFE2F3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D9D9D9"/>
      </patternFill>
    </fill>
    <fill>
      <patternFill patternType="solid">
        <fgColor rgb="FFFFFF99"/>
        <bgColor rgb="FFCFE2F3"/>
      </patternFill>
    </fill>
    <fill>
      <patternFill patternType="solid">
        <fgColor rgb="FFCCF3CC"/>
        <bgColor indexed="64"/>
      </patternFill>
    </fill>
    <fill>
      <patternFill patternType="solid">
        <fgColor theme="2"/>
        <bgColor rgb="FFD9D9D9"/>
      </patternFill>
    </fill>
  </fills>
  <borders count="5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41">
    <xf numFmtId="0" fontId="0" fillId="0" borderId="0" xfId="0" applyFont="1" applyAlignment="1"/>
    <xf numFmtId="0" fontId="2" fillId="0" borderId="0" xfId="0" applyFont="1" applyAlignment="1"/>
    <xf numFmtId="11" fontId="2" fillId="0" borderId="0" xfId="0" applyNumberFormat="1" applyFont="1"/>
    <xf numFmtId="11" fontId="2" fillId="0" borderId="0" xfId="0" applyNumberFormat="1" applyFont="1"/>
    <xf numFmtId="0" fontId="2" fillId="0" borderId="0" xfId="0" applyFont="1"/>
    <xf numFmtId="0" fontId="0" fillId="0" borderId="11" xfId="0" applyFont="1" applyBorder="1" applyAlignment="1"/>
    <xf numFmtId="11" fontId="2" fillId="0" borderId="10" xfId="0" applyNumberFormat="1" applyFont="1" applyBorder="1"/>
    <xf numFmtId="0" fontId="2" fillId="0" borderId="11" xfId="0" applyFont="1" applyBorder="1" applyAlignment="1"/>
    <xf numFmtId="0" fontId="2" fillId="0" borderId="10" xfId="0" applyFont="1" applyBorder="1"/>
    <xf numFmtId="0" fontId="3" fillId="0" borderId="31" xfId="1" applyFont="1" applyFill="1" applyBorder="1" applyAlignment="1">
      <alignment vertical="center"/>
    </xf>
    <xf numFmtId="0" fontId="5" fillId="0" borderId="0" xfId="0" applyFont="1" applyAlignment="1"/>
    <xf numFmtId="0" fontId="3" fillId="0" borderId="28" xfId="1" applyFont="1" applyFill="1" applyBorder="1" applyAlignment="1">
      <alignment vertical="center"/>
    </xf>
    <xf numFmtId="0" fontId="3" fillId="0" borderId="12" xfId="1" applyFont="1" applyFill="1" applyBorder="1" applyAlignment="1">
      <alignment vertical="center"/>
    </xf>
    <xf numFmtId="11" fontId="4" fillId="0" borderId="15" xfId="0" applyNumberFormat="1" applyFont="1" applyBorder="1"/>
    <xf numFmtId="0" fontId="4" fillId="0" borderId="27" xfId="0" applyFont="1" applyFill="1" applyBorder="1"/>
    <xf numFmtId="11" fontId="4" fillId="0" borderId="21" xfId="0" applyNumberFormat="1" applyFont="1" applyBorder="1"/>
    <xf numFmtId="0" fontId="5" fillId="0" borderId="11" xfId="0" applyFont="1" applyBorder="1" applyAlignment="1"/>
    <xf numFmtId="0" fontId="4" fillId="0" borderId="28" xfId="0" applyFont="1" applyFill="1" applyBorder="1"/>
    <xf numFmtId="0" fontId="5" fillId="0" borderId="0" xfId="0" applyFont="1" applyFill="1" applyBorder="1" applyAlignment="1"/>
    <xf numFmtId="11" fontId="4" fillId="0" borderId="5" xfId="0" applyNumberFormat="1" applyFont="1" applyBorder="1"/>
    <xf numFmtId="0" fontId="4" fillId="0" borderId="0" xfId="0" applyFont="1" applyBorder="1"/>
    <xf numFmtId="0" fontId="4" fillId="0" borderId="11" xfId="0" applyFont="1" applyBorder="1"/>
    <xf numFmtId="11" fontId="4" fillId="0" borderId="16" xfId="0" applyNumberFormat="1" applyFont="1" applyBorder="1"/>
    <xf numFmtId="11" fontId="4" fillId="0" borderId="18" xfId="0" applyNumberFormat="1" applyFont="1" applyBorder="1"/>
    <xf numFmtId="0" fontId="5" fillId="0" borderId="10" xfId="0" applyFont="1" applyBorder="1" applyAlignment="1"/>
    <xf numFmtId="0" fontId="5" fillId="0" borderId="0" xfId="0" applyFont="1" applyBorder="1" applyAlignment="1"/>
    <xf numFmtId="11" fontId="4" fillId="0" borderId="7" xfId="0" applyNumberFormat="1" applyFont="1" applyBorder="1"/>
    <xf numFmtId="0" fontId="4" fillId="2" borderId="0" xfId="0" applyFont="1" applyFill="1" applyAlignment="1"/>
    <xf numFmtId="0" fontId="5" fillId="0" borderId="27" xfId="0" applyFont="1" applyBorder="1" applyAlignment="1"/>
    <xf numFmtId="11" fontId="4" fillId="0" borderId="36" xfId="0" applyNumberFormat="1" applyFont="1" applyBorder="1"/>
    <xf numFmtId="11" fontId="5" fillId="0" borderId="27" xfId="0" applyNumberFormat="1" applyFont="1" applyBorder="1" applyAlignment="1"/>
    <xf numFmtId="0" fontId="4" fillId="0" borderId="10" xfId="0" applyFont="1" applyFill="1" applyBorder="1"/>
    <xf numFmtId="0" fontId="5" fillId="0" borderId="12" xfId="0" applyFont="1" applyBorder="1" applyAlignment="1"/>
    <xf numFmtId="0" fontId="4" fillId="0" borderId="27" xfId="0" applyFont="1" applyBorder="1"/>
    <xf numFmtId="0" fontId="4" fillId="0" borderId="28" xfId="0" applyFont="1" applyBorder="1" applyAlignment="1"/>
    <xf numFmtId="11" fontId="4" fillId="0" borderId="10" xfId="0" applyNumberFormat="1" applyFont="1" applyBorder="1"/>
    <xf numFmtId="11" fontId="4" fillId="0" borderId="14" xfId="0" applyNumberFormat="1" applyFont="1" applyBorder="1"/>
    <xf numFmtId="11" fontId="4" fillId="0" borderId="0" xfId="0" applyNumberFormat="1" applyFont="1" applyAlignment="1"/>
    <xf numFmtId="11" fontId="4" fillId="0" borderId="4" xfId="0" applyNumberFormat="1" applyFont="1" applyBorder="1"/>
    <xf numFmtId="11" fontId="4" fillId="0" borderId="17" xfId="0" applyNumberFormat="1" applyFont="1" applyBorder="1"/>
    <xf numFmtId="0" fontId="5" fillId="0" borderId="3" xfId="0" applyFont="1" applyBorder="1" applyAlignment="1"/>
    <xf numFmtId="0" fontId="4" fillId="0" borderId="0" xfId="0" applyFont="1" applyAlignment="1"/>
    <xf numFmtId="11" fontId="4" fillId="0" borderId="8" xfId="0" applyNumberFormat="1" applyFont="1" applyBorder="1" applyAlignment="1"/>
    <xf numFmtId="0" fontId="4" fillId="3" borderId="23" xfId="0" applyFont="1" applyFill="1" applyBorder="1" applyAlignment="1"/>
    <xf numFmtId="0" fontId="4" fillId="0" borderId="10" xfId="0" applyFont="1" applyFill="1" applyBorder="1" applyAlignment="1">
      <alignment horizontal="right"/>
    </xf>
    <xf numFmtId="0" fontId="5" fillId="0" borderId="38" xfId="0" applyFont="1" applyBorder="1" applyAlignment="1"/>
    <xf numFmtId="0" fontId="5" fillId="0" borderId="46" xfId="0" applyFont="1" applyBorder="1" applyAlignment="1"/>
    <xf numFmtId="0" fontId="5" fillId="0" borderId="16" xfId="0" applyFont="1" applyBorder="1" applyAlignment="1"/>
    <xf numFmtId="0" fontId="5" fillId="0" borderId="48" xfId="0" applyFont="1" applyBorder="1" applyAlignment="1"/>
    <xf numFmtId="11" fontId="4" fillId="0" borderId="49" xfId="0" applyNumberFormat="1" applyFont="1" applyBorder="1" applyAlignment="1"/>
    <xf numFmtId="0" fontId="5" fillId="0" borderId="47" xfId="0" applyFont="1" applyBorder="1" applyAlignment="1"/>
    <xf numFmtId="0" fontId="5" fillId="0" borderId="18" xfId="0" applyFont="1" applyBorder="1" applyAlignment="1"/>
    <xf numFmtId="11" fontId="4" fillId="0" borderId="15" xfId="0" applyNumberFormat="1" applyFont="1" applyBorder="1" applyAlignment="1"/>
    <xf numFmtId="0" fontId="4" fillId="2" borderId="0" xfId="0" applyFont="1" applyFill="1" applyBorder="1" applyAlignment="1"/>
    <xf numFmtId="0" fontId="4" fillId="3" borderId="1" xfId="0" applyFont="1" applyFill="1" applyBorder="1" applyAlignment="1"/>
    <xf numFmtId="0" fontId="4" fillId="3" borderId="51" xfId="0" applyFont="1" applyFill="1" applyBorder="1" applyAlignment="1"/>
    <xf numFmtId="0" fontId="5" fillId="3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4" fillId="0" borderId="13" xfId="0" applyFont="1" applyFill="1" applyBorder="1" applyAlignment="1"/>
    <xf numFmtId="0" fontId="4" fillId="2" borderId="52" xfId="0" applyFont="1" applyFill="1" applyBorder="1" applyAlignment="1"/>
    <xf numFmtId="0" fontId="4" fillId="5" borderId="0" xfId="0" applyFont="1" applyFill="1" applyBorder="1" applyAlignment="1"/>
    <xf numFmtId="0" fontId="4" fillId="5" borderId="12" xfId="0" applyFont="1" applyFill="1" applyBorder="1" applyAlignment="1"/>
    <xf numFmtId="11" fontId="4" fillId="0" borderId="34" xfId="0" applyNumberFormat="1" applyFont="1" applyBorder="1"/>
    <xf numFmtId="11" fontId="4" fillId="0" borderId="0" xfId="0" applyNumberFormat="1" applyFont="1" applyBorder="1"/>
    <xf numFmtId="11" fontId="4" fillId="0" borderId="35" xfId="0" applyNumberFormat="1" applyFont="1" applyBorder="1"/>
    <xf numFmtId="0" fontId="3" fillId="0" borderId="28" xfId="1" applyFont="1" applyFill="1" applyBorder="1" applyAlignment="1">
      <alignment horizontal="right" vertical="center"/>
    </xf>
    <xf numFmtId="0" fontId="4" fillId="0" borderId="28" xfId="0" applyFont="1" applyFill="1" applyBorder="1" applyAlignment="1">
      <alignment horizontal="right"/>
    </xf>
    <xf numFmtId="11" fontId="4" fillId="3" borderId="22" xfId="0" applyNumberFormat="1" applyFont="1" applyFill="1" applyBorder="1" applyAlignment="1">
      <alignment horizontal="right"/>
    </xf>
    <xf numFmtId="11" fontId="4" fillId="3" borderId="24" xfId="0" applyNumberFormat="1" applyFont="1" applyFill="1" applyBorder="1" applyAlignment="1">
      <alignment horizontal="right"/>
    </xf>
    <xf numFmtId="0" fontId="5" fillId="3" borderId="33" xfId="0" applyFont="1" applyFill="1" applyBorder="1" applyAlignment="1">
      <alignment horizontal="right"/>
    </xf>
    <xf numFmtId="0" fontId="5" fillId="3" borderId="27" xfId="0" applyFont="1" applyFill="1" applyBorder="1" applyAlignment="1">
      <alignment horizontal="right"/>
    </xf>
    <xf numFmtId="0" fontId="5" fillId="3" borderId="30" xfId="0" applyFont="1" applyFill="1" applyBorder="1" applyAlignment="1">
      <alignment horizontal="right"/>
    </xf>
    <xf numFmtId="0" fontId="4" fillId="3" borderId="31" xfId="0" applyFont="1" applyFill="1" applyBorder="1" applyAlignment="1">
      <alignment horizontal="right"/>
    </xf>
    <xf numFmtId="0" fontId="4" fillId="3" borderId="22" xfId="0" applyFont="1" applyFill="1" applyBorder="1" applyAlignment="1">
      <alignment horizontal="right"/>
    </xf>
    <xf numFmtId="0" fontId="5" fillId="3" borderId="32" xfId="0" applyFont="1" applyFill="1" applyBorder="1" applyAlignment="1">
      <alignment horizontal="right"/>
    </xf>
    <xf numFmtId="0" fontId="4" fillId="4" borderId="32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vertical="center"/>
    </xf>
    <xf numFmtId="0" fontId="5" fillId="4" borderId="32" xfId="0" applyFont="1" applyFill="1" applyBorder="1" applyAlignment="1">
      <alignment vertical="center"/>
    </xf>
    <xf numFmtId="0" fontId="0" fillId="0" borderId="0" xfId="0" applyFont="1" applyFill="1" applyAlignment="1"/>
    <xf numFmtId="14" fontId="4" fillId="7" borderId="26" xfId="0" applyNumberFormat="1" applyFont="1" applyFill="1" applyBorder="1" applyAlignment="1">
      <alignment horizontal="right"/>
    </xf>
    <xf numFmtId="0" fontId="4" fillId="8" borderId="33" xfId="0" applyFont="1" applyFill="1" applyBorder="1" applyAlignment="1">
      <alignment horizontal="right"/>
    </xf>
    <xf numFmtId="0" fontId="4" fillId="8" borderId="22" xfId="0" applyFont="1" applyFill="1" applyBorder="1" applyAlignment="1">
      <alignment horizontal="right"/>
    </xf>
    <xf numFmtId="0" fontId="4" fillId="9" borderId="25" xfId="0" applyFont="1" applyFill="1" applyBorder="1" applyAlignment="1">
      <alignment horizontal="right"/>
    </xf>
    <xf numFmtId="0" fontId="4" fillId="9" borderId="2" xfId="0" applyFont="1" applyFill="1" applyBorder="1" applyAlignment="1">
      <alignment horizontal="right"/>
    </xf>
    <xf numFmtId="0" fontId="5" fillId="7" borderId="22" xfId="0" applyFont="1" applyFill="1" applyBorder="1" applyAlignment="1">
      <alignment horizontal="right"/>
    </xf>
    <xf numFmtId="0" fontId="4" fillId="7" borderId="35" xfId="0" applyFont="1" applyFill="1" applyBorder="1" applyAlignment="1">
      <alignment horizontal="right"/>
    </xf>
    <xf numFmtId="0" fontId="4" fillId="7" borderId="4" xfId="0" applyFont="1" applyFill="1" applyBorder="1" applyAlignment="1">
      <alignment horizontal="right"/>
    </xf>
    <xf numFmtId="0" fontId="4" fillId="7" borderId="34" xfId="0" applyFont="1" applyFill="1" applyBorder="1" applyAlignment="1">
      <alignment horizontal="right"/>
    </xf>
    <xf numFmtId="0" fontId="4" fillId="7" borderId="14" xfId="0" applyFont="1" applyFill="1" applyBorder="1" applyAlignment="1">
      <alignment horizontal="right"/>
    </xf>
    <xf numFmtId="0" fontId="4" fillId="7" borderId="17" xfId="0" applyFont="1" applyFill="1" applyBorder="1" applyAlignment="1">
      <alignment horizontal="right"/>
    </xf>
    <xf numFmtId="0" fontId="4" fillId="7" borderId="44" xfId="0" applyFont="1" applyFill="1" applyBorder="1" applyAlignment="1">
      <alignment horizontal="right"/>
    </xf>
    <xf numFmtId="0" fontId="4" fillId="7" borderId="45" xfId="0" applyFont="1" applyFill="1" applyBorder="1" applyAlignment="1">
      <alignment horizontal="right"/>
    </xf>
    <xf numFmtId="0" fontId="4" fillId="7" borderId="20" xfId="0" applyFont="1" applyFill="1" applyBorder="1" applyAlignment="1">
      <alignment horizontal="right"/>
    </xf>
    <xf numFmtId="0" fontId="4" fillId="10" borderId="26" xfId="0" applyFont="1" applyFill="1" applyBorder="1" applyAlignment="1">
      <alignment horizontal="center" vertical="center"/>
    </xf>
    <xf numFmtId="0" fontId="4" fillId="10" borderId="37" xfId="0" applyFont="1" applyFill="1" applyBorder="1" applyAlignment="1">
      <alignment horizontal="center" vertical="center"/>
    </xf>
    <xf numFmtId="0" fontId="5" fillId="10" borderId="9" xfId="0" applyFont="1" applyFill="1" applyBorder="1" applyAlignment="1">
      <alignment horizontal="center" vertical="center"/>
    </xf>
    <xf numFmtId="0" fontId="4" fillId="10" borderId="31" xfId="0" applyFont="1" applyFill="1" applyBorder="1" applyAlignment="1">
      <alignment horizontal="center" vertical="center"/>
    </xf>
    <xf numFmtId="0" fontId="4" fillId="10" borderId="10" xfId="0" applyFont="1" applyFill="1" applyBorder="1" applyAlignment="1">
      <alignment horizontal="center" vertical="center"/>
    </xf>
    <xf numFmtId="0" fontId="4" fillId="10" borderId="9" xfId="0" applyFont="1" applyFill="1" applyBorder="1" applyAlignment="1">
      <alignment horizontal="center" vertical="center"/>
    </xf>
    <xf numFmtId="0" fontId="4" fillId="10" borderId="28" xfId="0" applyFont="1" applyFill="1" applyBorder="1" applyAlignment="1">
      <alignment horizontal="center" vertical="center"/>
    </xf>
    <xf numFmtId="0" fontId="4" fillId="7" borderId="53" xfId="0" applyFont="1" applyFill="1" applyBorder="1" applyAlignment="1">
      <alignment horizontal="right"/>
    </xf>
    <xf numFmtId="0" fontId="4" fillId="7" borderId="54" xfId="0" applyFont="1" applyFill="1" applyBorder="1" applyAlignment="1">
      <alignment horizontal="right"/>
    </xf>
    <xf numFmtId="0" fontId="4" fillId="7" borderId="55" xfId="0" applyFont="1" applyFill="1" applyBorder="1" applyAlignment="1">
      <alignment horizontal="right"/>
    </xf>
    <xf numFmtId="0" fontId="4" fillId="7" borderId="56" xfId="0" applyFont="1" applyFill="1" applyBorder="1" applyAlignment="1">
      <alignment horizontal="right"/>
    </xf>
    <xf numFmtId="0" fontId="2" fillId="0" borderId="0" xfId="0" applyFont="1" applyBorder="1"/>
    <xf numFmtId="0" fontId="4" fillId="11" borderId="50" xfId="0" applyFont="1" applyFill="1" applyBorder="1" applyAlignment="1">
      <alignment horizontal="left"/>
    </xf>
    <xf numFmtId="0" fontId="4" fillId="11" borderId="23" xfId="0" applyFont="1" applyFill="1" applyBorder="1" applyAlignment="1">
      <alignment horizontal="right"/>
    </xf>
    <xf numFmtId="0" fontId="5" fillId="6" borderId="28" xfId="0" applyFont="1" applyFill="1" applyBorder="1" applyAlignment="1">
      <alignment horizontal="left"/>
    </xf>
    <xf numFmtId="0" fontId="5" fillId="6" borderId="23" xfId="0" applyFont="1" applyFill="1" applyBorder="1" applyAlignment="1">
      <alignment horizontal="right"/>
    </xf>
    <xf numFmtId="0" fontId="4" fillId="6" borderId="28" xfId="0" applyFont="1" applyFill="1" applyBorder="1"/>
    <xf numFmtId="0" fontId="4" fillId="6" borderId="23" xfId="0" applyFont="1" applyFill="1" applyBorder="1" applyAlignment="1">
      <alignment horizontal="right"/>
    </xf>
    <xf numFmtId="0" fontId="4" fillId="6" borderId="0" xfId="0" applyFont="1" applyFill="1"/>
    <xf numFmtId="0" fontId="4" fillId="6" borderId="0" xfId="0" applyFont="1" applyFill="1" applyBorder="1" applyAlignment="1"/>
    <xf numFmtId="0" fontId="4" fillId="7" borderId="27" xfId="0" applyFont="1" applyFill="1" applyBorder="1" applyAlignment="1">
      <alignment horizontal="right"/>
    </xf>
    <xf numFmtId="0" fontId="6" fillId="7" borderId="29" xfId="1" applyFont="1" applyFill="1" applyBorder="1" applyAlignment="1">
      <alignment horizontal="center" vertical="center"/>
    </xf>
    <xf numFmtId="0" fontId="6" fillId="7" borderId="23" xfId="1" applyFont="1" applyFill="1" applyBorder="1" applyAlignment="1">
      <alignment horizontal="center" vertical="center"/>
    </xf>
    <xf numFmtId="0" fontId="4" fillId="4" borderId="40" xfId="0" applyFont="1" applyFill="1" applyBorder="1" applyAlignment="1">
      <alignment horizontal="center" vertical="center"/>
    </xf>
    <xf numFmtId="0" fontId="4" fillId="4" borderId="41" xfId="0" applyFont="1" applyFill="1" applyBorder="1" applyAlignment="1">
      <alignment horizontal="center" vertical="center"/>
    </xf>
    <xf numFmtId="0" fontId="4" fillId="4" borderId="42" xfId="0" applyFont="1" applyFill="1" applyBorder="1" applyAlignment="1">
      <alignment horizontal="center" vertical="center"/>
    </xf>
    <xf numFmtId="11" fontId="5" fillId="0" borderId="19" xfId="0" applyNumberFormat="1" applyFont="1" applyBorder="1" applyAlignment="1">
      <alignment horizontal="center" vertical="center"/>
    </xf>
    <xf numFmtId="11" fontId="5" fillId="0" borderId="6" xfId="0" applyNumberFormat="1" applyFont="1" applyBorder="1" applyAlignment="1">
      <alignment horizontal="center" vertical="center"/>
    </xf>
    <xf numFmtId="11" fontId="5" fillId="0" borderId="39" xfId="0" applyNumberFormat="1" applyFont="1" applyBorder="1" applyAlignment="1">
      <alignment horizontal="center" vertical="center"/>
    </xf>
    <xf numFmtId="11" fontId="5" fillId="0" borderId="44" xfId="0" applyNumberFormat="1" applyFont="1" applyBorder="1" applyAlignment="1">
      <alignment horizontal="center" vertical="center"/>
    </xf>
    <xf numFmtId="11" fontId="5" fillId="0" borderId="45" xfId="0" applyNumberFormat="1" applyFont="1" applyBorder="1" applyAlignment="1">
      <alignment horizontal="center" vertical="center"/>
    </xf>
    <xf numFmtId="11" fontId="5" fillId="0" borderId="43" xfId="0" applyNumberFormat="1" applyFont="1" applyBorder="1" applyAlignment="1">
      <alignment horizontal="center" vertical="center"/>
    </xf>
    <xf numFmtId="0" fontId="4" fillId="7" borderId="44" xfId="0" applyFont="1" applyFill="1" applyBorder="1" applyAlignment="1">
      <alignment horizontal="center" vertical="center"/>
    </xf>
    <xf numFmtId="0" fontId="4" fillId="7" borderId="45" xfId="0" applyFont="1" applyFill="1" applyBorder="1" applyAlignment="1">
      <alignment horizontal="center" vertical="center"/>
    </xf>
    <xf numFmtId="0" fontId="4" fillId="7" borderId="43" xfId="0" applyFont="1" applyFill="1" applyBorder="1" applyAlignment="1">
      <alignment horizontal="center" vertical="center"/>
    </xf>
    <xf numFmtId="0" fontId="5" fillId="7" borderId="44" xfId="0" applyFont="1" applyFill="1" applyBorder="1" applyAlignment="1">
      <alignment horizontal="center" vertical="center"/>
    </xf>
    <xf numFmtId="0" fontId="5" fillId="7" borderId="45" xfId="0" applyFont="1" applyFill="1" applyBorder="1" applyAlignment="1">
      <alignment horizontal="center" vertical="center"/>
    </xf>
    <xf numFmtId="0" fontId="5" fillId="7" borderId="43" xfId="0" applyFont="1" applyFill="1" applyBorder="1" applyAlignment="1">
      <alignment horizontal="center" vertical="center"/>
    </xf>
    <xf numFmtId="11" fontId="4" fillId="0" borderId="44" xfId="0" applyNumberFormat="1" applyFont="1" applyBorder="1" applyAlignment="1">
      <alignment horizontal="center" vertical="center"/>
    </xf>
    <xf numFmtId="11" fontId="4" fillId="0" borderId="45" xfId="0" applyNumberFormat="1" applyFont="1" applyBorder="1" applyAlignment="1">
      <alignment horizontal="center" vertical="center"/>
    </xf>
    <xf numFmtId="11" fontId="4" fillId="0" borderId="43" xfId="0" applyNumberFormat="1" applyFont="1" applyBorder="1" applyAlignment="1">
      <alignment horizontal="center" vertical="center"/>
    </xf>
    <xf numFmtId="0" fontId="4" fillId="7" borderId="40" xfId="0" applyFont="1" applyFill="1" applyBorder="1" applyAlignment="1">
      <alignment horizontal="center" vertical="center"/>
    </xf>
    <xf numFmtId="0" fontId="4" fillId="7" borderId="41" xfId="0" applyFont="1" applyFill="1" applyBorder="1" applyAlignment="1">
      <alignment horizontal="center" vertical="center"/>
    </xf>
    <xf numFmtId="0" fontId="4" fillId="7" borderId="4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5" fillId="7" borderId="40" xfId="0" applyFont="1" applyFill="1" applyBorder="1" applyAlignment="1">
      <alignment horizontal="center" vertical="center" wrapText="1"/>
    </xf>
    <xf numFmtId="0" fontId="5" fillId="7" borderId="41" xfId="0" applyFont="1" applyFill="1" applyBorder="1" applyAlignment="1">
      <alignment horizontal="center" vertical="center" wrapText="1"/>
    </xf>
    <xf numFmtId="0" fontId="5" fillId="7" borderId="42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99"/>
      <color rgb="FFCCF3CC"/>
      <color rgb="FFCCFFCC"/>
      <color rgb="FFFFCC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title>
      <c:tx>
        <c:rich>
          <a:bodyPr/>
          <a:lstStyle/>
          <a:p>
            <a:pPr lvl="0">
              <a:defRPr sz="1600" b="1">
                <a:solidFill>
                  <a:srgbClr val="000000"/>
                </a:solidFill>
              </a:defRPr>
            </a:pPr>
            <a:r>
              <a:rPr lang="en-US"/>
              <a:t>Standards Ct vs. concentration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marker>
            <c:symbol val="circle"/>
            <c:size val="7"/>
            <c:spPr>
              <a:solidFill>
                <a:srgbClr val="3366CC"/>
              </a:solidFill>
              <a:ln cmpd="sng">
                <a:solidFill>
                  <a:srgbClr val="3366CC"/>
                </a:solidFill>
              </a:ln>
            </c:spPr>
          </c:marker>
          <c:xVal>
            <c:numRef>
              <c:f>'AAV titration calculator'!$E$2:$E$25</c:f>
              <c:numCache>
                <c:formatCode>General</c:formatCode>
                <c:ptCount val="24"/>
              </c:numCache>
            </c:numRef>
          </c:xVal>
          <c:yVal>
            <c:numRef>
              <c:f>'AAV titration calculator'!$F$2:$F$25</c:f>
              <c:numCache>
                <c:formatCode>0.00E+00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2627-4E5B-9F67-F43C0B8C4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295360"/>
        <c:axId val="115297280"/>
      </c:scatterChart>
      <c:valAx>
        <c:axId val="115295360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/>
            </a:pPr>
            <a:endParaRPr lang="en-US"/>
          </a:p>
        </c:txPr>
        <c:crossAx val="115297280"/>
        <c:crosses val="autoZero"/>
        <c:crossBetween val="midCat"/>
      </c:valAx>
      <c:valAx>
        <c:axId val="11529728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0.00E+00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/>
            </a:pPr>
            <a:endParaRPr lang="en-US"/>
          </a:p>
        </c:txPr>
        <c:crossAx val="115295360"/>
        <c:crosses val="autoZero"/>
        <c:crossBetween val="midCat"/>
      </c:valAx>
    </c:plotArea>
    <c:plotVisOnly val="0"/>
    <c:dispBlanksAs val="zero"/>
    <c:showDLblsOverMax val="1"/>
  </c:chart>
  <c:spPr>
    <a:solidFill>
      <a:srgbClr val="F3F3F3"/>
    </a:solidFill>
  </c:sp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600" b="1">
                <a:solidFill>
                  <a:srgbClr val="000000"/>
                </a:solidFill>
              </a:defRPr>
            </a:pPr>
            <a:r>
              <a:rPr lang="en-US"/>
              <a:t>Standards Ct vs. concentration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>
              <a:noFill/>
            </a:ln>
          </c:spPr>
          <c:marker>
            <c:symbol val="circle"/>
            <c:size val="5"/>
            <c:spPr>
              <a:ln>
                <a:noFill/>
              </a:ln>
            </c:spPr>
          </c:marker>
          <c:xVal>
            <c:numRef>
              <c:f>Example!$E$2:$E$25</c:f>
              <c:numCache>
                <c:formatCode>General</c:formatCode>
                <c:ptCount val="24"/>
                <c:pt idx="0">
                  <c:v>31.37</c:v>
                </c:pt>
                <c:pt idx="1">
                  <c:v>30.97</c:v>
                </c:pt>
                <c:pt idx="2">
                  <c:v>30.83</c:v>
                </c:pt>
                <c:pt idx="3">
                  <c:v>29.35</c:v>
                </c:pt>
                <c:pt idx="4">
                  <c:v>29.49</c:v>
                </c:pt>
                <c:pt idx="5">
                  <c:v>29.79</c:v>
                </c:pt>
                <c:pt idx="6">
                  <c:v>26.11</c:v>
                </c:pt>
                <c:pt idx="7">
                  <c:v>26.34</c:v>
                </c:pt>
                <c:pt idx="8">
                  <c:v>26.04</c:v>
                </c:pt>
                <c:pt idx="9">
                  <c:v>21.73</c:v>
                </c:pt>
                <c:pt idx="10">
                  <c:v>22.31</c:v>
                </c:pt>
                <c:pt idx="11">
                  <c:v>22.37</c:v>
                </c:pt>
                <c:pt idx="12">
                  <c:v>18.850000000000001</c:v>
                </c:pt>
                <c:pt idx="13">
                  <c:v>18.72</c:v>
                </c:pt>
                <c:pt idx="14">
                  <c:v>18.260000000000002</c:v>
                </c:pt>
                <c:pt idx="15">
                  <c:v>15.03</c:v>
                </c:pt>
                <c:pt idx="16">
                  <c:v>15.26</c:v>
                </c:pt>
                <c:pt idx="17">
                  <c:v>15.21</c:v>
                </c:pt>
                <c:pt idx="18">
                  <c:v>11.61</c:v>
                </c:pt>
                <c:pt idx="19">
                  <c:v>11.94</c:v>
                </c:pt>
                <c:pt idx="20">
                  <c:v>11.83</c:v>
                </c:pt>
                <c:pt idx="21">
                  <c:v>8.24</c:v>
                </c:pt>
                <c:pt idx="22">
                  <c:v>8.42</c:v>
                </c:pt>
                <c:pt idx="23">
                  <c:v>8.43</c:v>
                </c:pt>
              </c:numCache>
            </c:numRef>
          </c:xVal>
          <c:yVal>
            <c:numRef>
              <c:f>Example!$F$2:$F$25</c:f>
              <c:numCache>
                <c:formatCode>0.00E+00</c:formatCode>
                <c:ptCount val="24"/>
                <c:pt idx="0">
                  <c:v>1.8213264790046217</c:v>
                </c:pt>
                <c:pt idx="1">
                  <c:v>1.8213264790046217</c:v>
                </c:pt>
                <c:pt idx="2">
                  <c:v>1.8213264790046217</c:v>
                </c:pt>
                <c:pt idx="3">
                  <c:v>2.8213264790046217</c:v>
                </c:pt>
                <c:pt idx="4">
                  <c:v>2.8213264790046217</c:v>
                </c:pt>
                <c:pt idx="5">
                  <c:v>2.8213264790046217</c:v>
                </c:pt>
                <c:pt idx="6">
                  <c:v>3.8213264790046217</c:v>
                </c:pt>
                <c:pt idx="7">
                  <c:v>3.8213264790046217</c:v>
                </c:pt>
                <c:pt idx="8">
                  <c:v>3.8213264790046217</c:v>
                </c:pt>
                <c:pt idx="9">
                  <c:v>4.8213264790046217</c:v>
                </c:pt>
                <c:pt idx="10">
                  <c:v>4.8213264790046217</c:v>
                </c:pt>
                <c:pt idx="11">
                  <c:v>4.8213264790046217</c:v>
                </c:pt>
                <c:pt idx="12">
                  <c:v>5.8213264790046217</c:v>
                </c:pt>
                <c:pt idx="13">
                  <c:v>5.8213264790046217</c:v>
                </c:pt>
                <c:pt idx="14">
                  <c:v>5.8213264790046217</c:v>
                </c:pt>
                <c:pt idx="15">
                  <c:v>6.8213264790046217</c:v>
                </c:pt>
                <c:pt idx="16">
                  <c:v>6.8213264790046217</c:v>
                </c:pt>
                <c:pt idx="17">
                  <c:v>6.8213264790046217</c:v>
                </c:pt>
                <c:pt idx="18">
                  <c:v>7.8213264790046217</c:v>
                </c:pt>
                <c:pt idx="19">
                  <c:v>7.8213264790046217</c:v>
                </c:pt>
                <c:pt idx="20">
                  <c:v>7.8213264790046217</c:v>
                </c:pt>
                <c:pt idx="21">
                  <c:v>8.8213264790046217</c:v>
                </c:pt>
                <c:pt idx="22">
                  <c:v>8.8213264790046217</c:v>
                </c:pt>
                <c:pt idx="23">
                  <c:v>8.8213264790046217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7EF-44D4-A3E8-D07B1FADE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064960"/>
        <c:axId val="113079424"/>
      </c:scatterChart>
      <c:valAx>
        <c:axId val="113064960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/>
            </a:pPr>
            <a:endParaRPr lang="en-US"/>
          </a:p>
        </c:txPr>
        <c:crossAx val="113079424"/>
        <c:crosses val="autoZero"/>
        <c:crossBetween val="midCat"/>
      </c:valAx>
      <c:valAx>
        <c:axId val="11307942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0.00E+00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/>
            </a:pPr>
            <a:endParaRPr lang="en-US"/>
          </a:p>
        </c:txPr>
        <c:crossAx val="113064960"/>
        <c:crosses val="autoZero"/>
        <c:crossBetween val="midCat"/>
      </c:valAx>
    </c:plotArea>
    <c:plotVisOnly val="0"/>
    <c:dispBlanksAs val="zero"/>
    <c:showDLblsOverMax val="1"/>
  </c:chart>
  <c:spPr>
    <a:solidFill>
      <a:srgbClr val="F3F3F3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781049</xdr:colOff>
      <xdr:row>2</xdr:row>
      <xdr:rowOff>95250</xdr:rowOff>
    </xdr:from>
    <xdr:to>
      <xdr:col>10</xdr:col>
      <xdr:colOff>152399</xdr:colOff>
      <xdr:row>19</xdr:row>
      <xdr:rowOff>142874</xdr:rowOff>
    </xdr:to>
    <xdr:graphicFrame macro="">
      <xdr:nvGraphicFramePr>
        <xdr:cNvPr id="2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857249</xdr:colOff>
      <xdr:row>1</xdr:row>
      <xdr:rowOff>133350</xdr:rowOff>
    </xdr:from>
    <xdr:to>
      <xdr:col>10</xdr:col>
      <xdr:colOff>228599</xdr:colOff>
      <xdr:row>18</xdr:row>
      <xdr:rowOff>152399</xdr:rowOff>
    </xdr:to>
    <xdr:graphicFrame macro="">
      <xdr:nvGraphicFramePr>
        <xdr:cNvPr id="2" name="Chart 2" title="Chart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9"/>
  <sheetViews>
    <sheetView topLeftCell="C16" zoomScale="70" zoomScaleNormal="70" workbookViewId="0">
      <selection activeCell="D52" sqref="D52"/>
    </sheetView>
  </sheetViews>
  <sheetFormatPr defaultColWidth="14.44140625" defaultRowHeight="15.75" customHeight="1" x14ac:dyDescent="0.25"/>
  <cols>
    <col min="1" max="1" width="71.88671875" customWidth="1"/>
    <col min="2" max="2" width="27" customWidth="1"/>
    <col min="3" max="3" width="16.109375" customWidth="1"/>
    <col min="4" max="4" width="29.5546875" customWidth="1"/>
    <col min="5" max="5" width="11.44140625" customWidth="1"/>
    <col min="6" max="6" width="21.77734375" customWidth="1"/>
    <col min="7" max="7" width="21.109375" bestFit="1" customWidth="1"/>
    <col min="8" max="8" width="15.77734375" customWidth="1"/>
    <col min="9" max="9" width="31.44140625" customWidth="1"/>
    <col min="10" max="10" width="30.44140625" customWidth="1"/>
    <col min="11" max="11" width="38.6640625" customWidth="1"/>
    <col min="12" max="12" width="29.21875" customWidth="1"/>
    <col min="13" max="20" width="17.21875" customWidth="1"/>
  </cols>
  <sheetData>
    <row r="1" spans="1:12" ht="31.5" customHeight="1" thickBot="1" x14ac:dyDescent="0.3">
      <c r="A1" s="114" t="s">
        <v>12</v>
      </c>
      <c r="B1" s="115"/>
      <c r="C1" s="9"/>
      <c r="D1" s="75" t="s">
        <v>33</v>
      </c>
      <c r="E1" s="76" t="s">
        <v>3</v>
      </c>
      <c r="F1" s="77" t="s">
        <v>4</v>
      </c>
      <c r="G1" s="16"/>
      <c r="H1" s="10"/>
      <c r="I1" s="10"/>
      <c r="J1" s="10"/>
      <c r="K1" s="10"/>
      <c r="L1" s="10"/>
    </row>
    <row r="2" spans="1:12" ht="18" customHeight="1" thickBot="1" x14ac:dyDescent="0.3">
      <c r="A2" s="11"/>
      <c r="B2" s="65"/>
      <c r="C2" s="12"/>
      <c r="D2" s="116">
        <v>1</v>
      </c>
      <c r="E2" s="85"/>
      <c r="F2" s="13" t="e">
        <f>F5-1</f>
        <v>#DIV/0!</v>
      </c>
      <c r="G2" s="10"/>
      <c r="H2" s="10"/>
      <c r="I2" s="10"/>
      <c r="J2" s="10"/>
      <c r="K2" s="10"/>
      <c r="L2" s="10"/>
    </row>
    <row r="3" spans="1:12" ht="15.75" customHeight="1" thickBot="1" x14ac:dyDescent="0.3">
      <c r="A3" s="43" t="s">
        <v>11</v>
      </c>
      <c r="B3" s="79"/>
      <c r="C3" s="14"/>
      <c r="D3" s="117"/>
      <c r="E3" s="86"/>
      <c r="F3" s="15" t="e">
        <f>F6-1</f>
        <v>#DIV/0!</v>
      </c>
      <c r="G3" s="16"/>
      <c r="H3" s="10"/>
      <c r="I3" s="10"/>
      <c r="J3" s="10"/>
      <c r="K3" s="10"/>
      <c r="L3" s="10"/>
    </row>
    <row r="4" spans="1:12" ht="15.75" customHeight="1" thickBot="1" x14ac:dyDescent="0.3">
      <c r="A4" s="17"/>
      <c r="B4" s="66"/>
      <c r="C4" s="18"/>
      <c r="D4" s="118"/>
      <c r="E4" s="87"/>
      <c r="F4" s="19" t="e">
        <f>F7-1</f>
        <v>#DIV/0!</v>
      </c>
      <c r="G4" s="16"/>
      <c r="H4" s="10"/>
      <c r="I4" s="10"/>
      <c r="J4" s="10"/>
      <c r="K4" s="10"/>
      <c r="L4" s="10"/>
    </row>
    <row r="5" spans="1:12" ht="15.75" customHeight="1" thickBot="1" x14ac:dyDescent="0.3">
      <c r="A5" s="105" t="s">
        <v>23</v>
      </c>
      <c r="B5" s="106"/>
      <c r="C5" s="20"/>
      <c r="D5" s="116">
        <v>2</v>
      </c>
      <c r="E5" s="88"/>
      <c r="F5" s="13" t="e">
        <f t="shared" ref="F5:F22" si="0">F8-1</f>
        <v>#DIV/0!</v>
      </c>
      <c r="G5" s="10"/>
      <c r="H5" s="10"/>
      <c r="I5" s="10"/>
      <c r="J5" s="10"/>
      <c r="K5" s="10"/>
      <c r="L5" s="10"/>
    </row>
    <row r="6" spans="1:12" ht="15.75" customHeight="1" x14ac:dyDescent="0.25">
      <c r="A6" s="53" t="s">
        <v>13</v>
      </c>
      <c r="B6" s="80"/>
      <c r="C6" s="21"/>
      <c r="D6" s="117"/>
      <c r="E6" s="86"/>
      <c r="F6" s="22" t="e">
        <f t="shared" si="0"/>
        <v>#DIV/0!</v>
      </c>
      <c r="G6" s="10"/>
      <c r="H6" s="10"/>
      <c r="I6" s="10"/>
      <c r="J6" s="10"/>
      <c r="K6" s="10"/>
      <c r="L6" s="10"/>
    </row>
    <row r="7" spans="1:12" ht="15.75" customHeight="1" thickBot="1" x14ac:dyDescent="0.3">
      <c r="A7" s="55" t="s">
        <v>14</v>
      </c>
      <c r="B7" s="81"/>
      <c r="C7" s="20"/>
      <c r="D7" s="118"/>
      <c r="E7" s="89"/>
      <c r="F7" s="23" t="e">
        <f t="shared" si="0"/>
        <v>#DIV/0!</v>
      </c>
      <c r="G7" s="10"/>
      <c r="H7" s="10"/>
      <c r="I7" s="10"/>
      <c r="J7" s="10"/>
      <c r="K7" s="10"/>
      <c r="L7" s="10"/>
    </row>
    <row r="8" spans="1:12" ht="15.75" customHeight="1" x14ac:dyDescent="0.25">
      <c r="A8" s="54" t="s">
        <v>22</v>
      </c>
      <c r="B8" s="113"/>
      <c r="C8" s="25"/>
      <c r="D8" s="116">
        <v>3</v>
      </c>
      <c r="E8" s="85"/>
      <c r="F8" s="26" t="e">
        <f t="shared" si="0"/>
        <v>#DIV/0!</v>
      </c>
      <c r="G8" s="16"/>
      <c r="H8" s="10"/>
      <c r="I8" s="10"/>
      <c r="J8" s="10"/>
      <c r="K8" s="10"/>
      <c r="L8" s="10"/>
    </row>
    <row r="9" spans="1:12" ht="15.75" customHeight="1" x14ac:dyDescent="0.25">
      <c r="A9" s="60" t="s">
        <v>15</v>
      </c>
      <c r="B9" s="82"/>
      <c r="C9" s="16"/>
      <c r="D9" s="117"/>
      <c r="E9" s="86"/>
      <c r="F9" s="15" t="e">
        <f t="shared" si="0"/>
        <v>#DIV/0!</v>
      </c>
      <c r="G9" s="16"/>
      <c r="H9" s="10"/>
      <c r="I9" s="10"/>
      <c r="J9" s="10"/>
      <c r="K9" s="10"/>
      <c r="L9" s="10"/>
    </row>
    <row r="10" spans="1:12" ht="15.75" customHeight="1" thickBot="1" x14ac:dyDescent="0.3">
      <c r="A10" s="61" t="s">
        <v>31</v>
      </c>
      <c r="B10" s="83"/>
      <c r="C10" s="28"/>
      <c r="D10" s="118"/>
      <c r="E10" s="87"/>
      <c r="F10" s="19" t="e">
        <f t="shared" si="0"/>
        <v>#DIV/0!</v>
      </c>
      <c r="G10" s="16"/>
      <c r="H10" s="10"/>
      <c r="I10" s="10"/>
      <c r="J10" s="10"/>
      <c r="K10" s="10"/>
      <c r="L10" s="10"/>
    </row>
    <row r="11" spans="1:12" ht="15.75" customHeight="1" x14ac:dyDescent="0.25">
      <c r="A11" s="27" t="s">
        <v>0</v>
      </c>
      <c r="B11" s="67">
        <f>B9*B10/1000000</f>
        <v>0</v>
      </c>
      <c r="C11" s="28"/>
      <c r="D11" s="116">
        <v>4</v>
      </c>
      <c r="E11" s="88"/>
      <c r="F11" s="29" t="e">
        <f t="shared" si="0"/>
        <v>#DIV/0!</v>
      </c>
      <c r="G11" s="16"/>
      <c r="H11" s="10"/>
      <c r="I11" s="10"/>
      <c r="J11" s="10"/>
      <c r="K11" s="10"/>
      <c r="L11" s="10"/>
    </row>
    <row r="12" spans="1:12" ht="15.75" customHeight="1" x14ac:dyDescent="0.25">
      <c r="A12" s="27" t="s">
        <v>1</v>
      </c>
      <c r="B12" s="67" t="e">
        <f>(B11/B8)*6.0221E+23</f>
        <v>#DIV/0!</v>
      </c>
      <c r="C12" s="30"/>
      <c r="D12" s="117"/>
      <c r="E12" s="86"/>
      <c r="F12" s="15" t="e">
        <f t="shared" si="0"/>
        <v>#DIV/0!</v>
      </c>
      <c r="G12" s="16"/>
      <c r="H12" s="10"/>
      <c r="I12" s="10"/>
      <c r="J12" s="10"/>
      <c r="K12" s="10"/>
      <c r="L12" s="10"/>
    </row>
    <row r="13" spans="1:12" ht="15.75" customHeight="1" thickBot="1" x14ac:dyDescent="0.3">
      <c r="A13" s="59" t="s">
        <v>2</v>
      </c>
      <c r="B13" s="68" t="e">
        <f>B12*2</f>
        <v>#DIV/0!</v>
      </c>
      <c r="C13" s="28"/>
      <c r="D13" s="118"/>
      <c r="E13" s="87"/>
      <c r="F13" s="19" t="e">
        <f t="shared" si="0"/>
        <v>#DIV/0!</v>
      </c>
      <c r="G13" s="16"/>
      <c r="H13" s="10"/>
      <c r="I13" s="10"/>
      <c r="J13" s="10"/>
      <c r="K13" s="10"/>
      <c r="L13" s="10"/>
    </row>
    <row r="14" spans="1:12" ht="15.75" customHeight="1" thickBot="1" x14ac:dyDescent="0.3">
      <c r="A14" s="58"/>
      <c r="B14" s="66"/>
      <c r="C14" s="32"/>
      <c r="D14" s="116">
        <v>5</v>
      </c>
      <c r="E14" s="88"/>
      <c r="F14" s="29" t="e">
        <f t="shared" si="0"/>
        <v>#DIV/0!</v>
      </c>
      <c r="G14" s="16"/>
      <c r="H14" s="10"/>
      <c r="I14" s="10"/>
      <c r="J14" s="10"/>
      <c r="K14" s="10"/>
      <c r="L14" s="10"/>
    </row>
    <row r="15" spans="1:12" ht="15.75" customHeight="1" thickBot="1" x14ac:dyDescent="0.3">
      <c r="A15" s="107" t="s">
        <v>24</v>
      </c>
      <c r="B15" s="108"/>
      <c r="C15" s="33"/>
      <c r="D15" s="117"/>
      <c r="E15" s="86"/>
      <c r="F15" s="15" t="e">
        <f t="shared" si="0"/>
        <v>#DIV/0!</v>
      </c>
      <c r="G15" s="16"/>
      <c r="H15" s="10"/>
      <c r="I15" s="10"/>
      <c r="J15" s="10"/>
      <c r="K15" s="10"/>
      <c r="L15" s="10"/>
    </row>
    <row r="16" spans="1:12" ht="15.75" customHeight="1" thickBot="1" x14ac:dyDescent="0.3">
      <c r="A16" s="56" t="s">
        <v>25</v>
      </c>
      <c r="B16" s="69">
        <v>227</v>
      </c>
      <c r="C16" s="21"/>
      <c r="D16" s="118"/>
      <c r="E16" s="87"/>
      <c r="F16" s="19" t="e">
        <f t="shared" si="0"/>
        <v>#DIV/0!</v>
      </c>
      <c r="G16" s="16"/>
      <c r="H16" s="10"/>
      <c r="I16" s="10"/>
      <c r="J16" s="10"/>
      <c r="K16" s="10"/>
      <c r="L16" s="10"/>
    </row>
    <row r="17" spans="1:15" ht="15.75" customHeight="1" x14ac:dyDescent="0.25">
      <c r="A17" s="56" t="s">
        <v>8</v>
      </c>
      <c r="B17" s="70">
        <v>300</v>
      </c>
      <c r="C17" s="33"/>
      <c r="D17" s="116">
        <v>6</v>
      </c>
      <c r="E17" s="88"/>
      <c r="F17" s="29" t="e">
        <f t="shared" si="0"/>
        <v>#DIV/0!</v>
      </c>
      <c r="G17" s="16"/>
      <c r="H17" s="10"/>
      <c r="I17" s="10"/>
      <c r="J17" s="10"/>
      <c r="K17" s="10"/>
      <c r="L17" s="10"/>
    </row>
    <row r="18" spans="1:15" ht="15.75" customHeight="1" x14ac:dyDescent="0.25">
      <c r="A18" s="57" t="s">
        <v>16</v>
      </c>
      <c r="B18" s="84"/>
      <c r="C18" s="20"/>
      <c r="D18" s="117"/>
      <c r="E18" s="86"/>
      <c r="F18" s="15" t="e">
        <f t="shared" si="0"/>
        <v>#DIV/0!</v>
      </c>
      <c r="G18" s="16"/>
      <c r="H18" s="10"/>
      <c r="I18" s="10"/>
      <c r="J18" s="10"/>
      <c r="K18" s="10"/>
      <c r="L18" s="10"/>
    </row>
    <row r="19" spans="1:15" ht="15.75" customHeight="1" thickBot="1" x14ac:dyDescent="0.3">
      <c r="A19" s="57" t="s">
        <v>9</v>
      </c>
      <c r="B19" s="71" t="e">
        <f>B16*B17/B18</f>
        <v>#DIV/0!</v>
      </c>
      <c r="C19" s="32"/>
      <c r="D19" s="118"/>
      <c r="E19" s="87"/>
      <c r="F19" s="19" t="e">
        <f t="shared" si="0"/>
        <v>#DIV/0!</v>
      </c>
      <c r="G19" s="16"/>
      <c r="H19" s="10"/>
      <c r="I19" s="10"/>
      <c r="J19" s="10"/>
      <c r="K19" s="10"/>
      <c r="L19" s="10"/>
    </row>
    <row r="20" spans="1:15" ht="15.75" customHeight="1" thickBot="1" x14ac:dyDescent="0.3">
      <c r="A20" s="31"/>
      <c r="B20" s="44"/>
      <c r="C20" s="16"/>
      <c r="D20" s="116">
        <v>7</v>
      </c>
      <c r="E20" s="88"/>
      <c r="F20" s="13" t="e">
        <f t="shared" si="0"/>
        <v>#DIV/0!</v>
      </c>
      <c r="G20" s="16"/>
      <c r="H20" s="10"/>
      <c r="I20" s="10"/>
      <c r="J20" s="10"/>
      <c r="K20" s="10"/>
      <c r="L20" s="10"/>
    </row>
    <row r="21" spans="1:15" ht="15.75" customHeight="1" thickBot="1" x14ac:dyDescent="0.3">
      <c r="A21" s="109" t="s">
        <v>26</v>
      </c>
      <c r="B21" s="110"/>
      <c r="C21" s="10"/>
      <c r="D21" s="117"/>
      <c r="E21" s="86"/>
      <c r="F21" s="15" t="e">
        <f t="shared" si="0"/>
        <v>#DIV/0!</v>
      </c>
      <c r="G21" s="16"/>
      <c r="H21" s="10"/>
      <c r="I21" s="10"/>
      <c r="J21" s="10"/>
      <c r="K21" s="10"/>
      <c r="L21" s="10"/>
    </row>
    <row r="22" spans="1:15" ht="15.75" customHeight="1" thickBot="1" x14ac:dyDescent="0.3">
      <c r="A22" s="111" t="s">
        <v>5</v>
      </c>
      <c r="B22" s="72" t="e">
        <f>SLOPE(F2:F25,E2:E25)</f>
        <v>#DIV/0!</v>
      </c>
      <c r="C22" s="10"/>
      <c r="D22" s="118"/>
      <c r="E22" s="87"/>
      <c r="F22" s="19" t="e">
        <f t="shared" si="0"/>
        <v>#DIV/0!</v>
      </c>
      <c r="G22" s="16"/>
      <c r="H22" s="10"/>
      <c r="I22" s="10"/>
      <c r="J22" s="10"/>
      <c r="K22" s="10"/>
      <c r="L22" s="10"/>
    </row>
    <row r="23" spans="1:15" ht="15.75" customHeight="1" x14ac:dyDescent="0.25">
      <c r="A23" s="111" t="s">
        <v>6</v>
      </c>
      <c r="B23" s="73" t="e">
        <f>INTERCEPT(F2:F25,E2:E25)</f>
        <v>#DIV/0!</v>
      </c>
      <c r="C23" s="10"/>
      <c r="D23" s="116">
        <v>8</v>
      </c>
      <c r="E23" s="88"/>
      <c r="F23" s="19" t="e">
        <f t="shared" ref="F23:F24" si="1">LOG($B$13/10)</f>
        <v>#DIV/0!</v>
      </c>
      <c r="G23" s="16"/>
      <c r="H23" s="10"/>
      <c r="I23" s="10"/>
      <c r="J23" s="10"/>
      <c r="K23" s="10"/>
      <c r="L23" s="10"/>
    </row>
    <row r="24" spans="1:15" ht="15.75" customHeight="1" thickBot="1" x14ac:dyDescent="0.3">
      <c r="A24" s="112" t="s">
        <v>7</v>
      </c>
      <c r="B24" s="74" t="e">
        <f>RSQ(F2:F25,E2:E25)</f>
        <v>#DIV/0!</v>
      </c>
      <c r="C24" s="25"/>
      <c r="D24" s="117"/>
      <c r="E24" s="86"/>
      <c r="F24" s="19" t="e">
        <f t="shared" si="1"/>
        <v>#DIV/0!</v>
      </c>
      <c r="G24" s="16"/>
      <c r="H24" s="10"/>
      <c r="I24" s="10"/>
      <c r="J24" s="10"/>
      <c r="K24" s="10"/>
      <c r="L24" s="10"/>
    </row>
    <row r="25" spans="1:15" ht="15.75" customHeight="1" thickBot="1" x14ac:dyDescent="0.3">
      <c r="A25" s="24"/>
      <c r="B25" s="24"/>
      <c r="C25" s="10"/>
      <c r="D25" s="118"/>
      <c r="E25" s="87"/>
      <c r="F25" s="19" t="e">
        <f>LOG($B$13/10)</f>
        <v>#DIV/0!</v>
      </c>
      <c r="G25" s="16"/>
      <c r="H25" s="10"/>
      <c r="I25" s="10"/>
      <c r="J25" s="10"/>
      <c r="K25" s="10"/>
      <c r="L25" s="10"/>
    </row>
    <row r="26" spans="1:15" ht="15.75" customHeight="1" thickBot="1" x14ac:dyDescent="0.3">
      <c r="A26" s="137" t="s">
        <v>32</v>
      </c>
      <c r="C26" s="10"/>
      <c r="D26" s="34"/>
      <c r="E26" s="44"/>
      <c r="F26" s="35"/>
      <c r="G26" s="10"/>
      <c r="H26" s="10"/>
      <c r="I26" s="10"/>
      <c r="J26" s="10"/>
      <c r="K26" s="10"/>
      <c r="L26" s="10"/>
    </row>
    <row r="27" spans="1:15" ht="20.100000000000001" customHeight="1" thickBot="1" x14ac:dyDescent="0.3">
      <c r="A27" s="137"/>
      <c r="C27" s="32"/>
      <c r="D27" s="93" t="s">
        <v>17</v>
      </c>
      <c r="E27" s="94" t="s">
        <v>3</v>
      </c>
      <c r="F27" s="95" t="s">
        <v>4</v>
      </c>
      <c r="G27" s="96" t="s">
        <v>18</v>
      </c>
      <c r="H27" s="93" t="s">
        <v>19</v>
      </c>
      <c r="I27" s="97" t="s">
        <v>20</v>
      </c>
      <c r="J27" s="98" t="s">
        <v>34</v>
      </c>
      <c r="K27" s="94" t="s">
        <v>21</v>
      </c>
      <c r="L27" s="94" t="s">
        <v>10</v>
      </c>
      <c r="M27" s="5"/>
    </row>
    <row r="28" spans="1:15" ht="15.75" customHeight="1" x14ac:dyDescent="0.25">
      <c r="A28" s="78"/>
      <c r="C28" s="32"/>
      <c r="D28" s="134" t="s">
        <v>35</v>
      </c>
      <c r="E28" s="88"/>
      <c r="F28" s="35" t="e">
        <f>10^($B$22*$E28+$B$23)*$B$19/$B$10</f>
        <v>#DIV/0!</v>
      </c>
      <c r="G28" s="131" t="e">
        <f>AVERAGE(F28:F30)</f>
        <v>#DIV/0!</v>
      </c>
      <c r="H28" s="125"/>
      <c r="I28" s="131" t="e">
        <f>G28*H28</f>
        <v>#DIV/0!</v>
      </c>
      <c r="J28" s="125"/>
      <c r="K28" s="122" t="e">
        <f>I28/J28</f>
        <v>#DIV/0!</v>
      </c>
      <c r="L28" s="37"/>
      <c r="M28" s="5"/>
    </row>
    <row r="29" spans="1:15" ht="15.75" customHeight="1" x14ac:dyDescent="0.25">
      <c r="C29" s="32"/>
      <c r="D29" s="135"/>
      <c r="E29" s="86"/>
      <c r="F29" s="62" t="e">
        <f t="shared" ref="F29:F51" si="2">10^($B$22*$E29+$B$23)*$B$19/$B$10</f>
        <v>#DIV/0!</v>
      </c>
      <c r="G29" s="132"/>
      <c r="H29" s="126"/>
      <c r="I29" s="132"/>
      <c r="J29" s="126"/>
      <c r="K29" s="123"/>
      <c r="L29" s="40"/>
      <c r="M29" s="5"/>
    </row>
    <row r="30" spans="1:15" ht="15.75" customHeight="1" thickBot="1" x14ac:dyDescent="0.3">
      <c r="C30" s="32"/>
      <c r="D30" s="136"/>
      <c r="E30" s="89"/>
      <c r="F30" s="39" t="e">
        <f t="shared" si="2"/>
        <v>#DIV/0!</v>
      </c>
      <c r="G30" s="133"/>
      <c r="H30" s="127"/>
      <c r="I30" s="133"/>
      <c r="J30" s="127"/>
      <c r="K30" s="124"/>
      <c r="L30" s="51"/>
      <c r="M30" s="5"/>
    </row>
    <row r="31" spans="1:15" ht="15.75" customHeight="1" x14ac:dyDescent="0.25">
      <c r="C31" s="32"/>
      <c r="D31" s="134" t="s">
        <v>36</v>
      </c>
      <c r="E31" s="90"/>
      <c r="F31" s="35" t="e">
        <f t="shared" si="2"/>
        <v>#DIV/0!</v>
      </c>
      <c r="G31" s="131" t="e">
        <f>AVERAGE(F31:F33)</f>
        <v>#DIV/0!</v>
      </c>
      <c r="H31" s="125"/>
      <c r="I31" s="131" t="e">
        <f>G31*H31</f>
        <v>#DIV/0!</v>
      </c>
      <c r="J31" s="125"/>
      <c r="K31" s="119" t="e">
        <f t="shared" ref="K31:K49" si="3">I31/J31</f>
        <v>#DIV/0!</v>
      </c>
      <c r="L31" s="49"/>
      <c r="M31" s="5"/>
    </row>
    <row r="32" spans="1:15" ht="15.75" customHeight="1" x14ac:dyDescent="0.25">
      <c r="C32" s="10"/>
      <c r="D32" s="135"/>
      <c r="E32" s="86"/>
      <c r="F32" s="62" t="e">
        <f t="shared" si="2"/>
        <v>#DIV/0!</v>
      </c>
      <c r="G32" s="132"/>
      <c r="H32" s="126"/>
      <c r="I32" s="132"/>
      <c r="J32" s="126"/>
      <c r="K32" s="120"/>
      <c r="L32" s="47"/>
      <c r="M32" s="5"/>
      <c r="N32" s="1"/>
      <c r="O32" s="1"/>
    </row>
    <row r="33" spans="1:16" ht="15.75" customHeight="1" thickBot="1" x14ac:dyDescent="0.3">
      <c r="C33" s="32"/>
      <c r="D33" s="136"/>
      <c r="E33" s="89"/>
      <c r="F33" s="39" t="e">
        <f t="shared" si="2"/>
        <v>#DIV/0!</v>
      </c>
      <c r="G33" s="133"/>
      <c r="H33" s="127"/>
      <c r="I33" s="133"/>
      <c r="J33" s="127"/>
      <c r="K33" s="121"/>
      <c r="L33" s="51"/>
      <c r="M33" s="5"/>
    </row>
    <row r="34" spans="1:16" ht="15.75" customHeight="1" x14ac:dyDescent="0.25">
      <c r="C34" s="32"/>
      <c r="D34" s="134" t="s">
        <v>37</v>
      </c>
      <c r="E34" s="90"/>
      <c r="F34" s="35" t="e">
        <f t="shared" si="2"/>
        <v>#DIV/0!</v>
      </c>
      <c r="G34" s="131" t="e">
        <f>AVERAGE(F34:F36)</f>
        <v>#DIV/0!</v>
      </c>
      <c r="H34" s="125"/>
      <c r="I34" s="131" t="e">
        <f>G34*H34</f>
        <v>#DIV/0!</v>
      </c>
      <c r="J34" s="125"/>
      <c r="K34" s="122" t="e">
        <f t="shared" si="3"/>
        <v>#DIV/0!</v>
      </c>
      <c r="L34" s="42"/>
      <c r="M34" s="5"/>
    </row>
    <row r="35" spans="1:16" ht="15.75" customHeight="1" x14ac:dyDescent="0.25">
      <c r="C35" s="32"/>
      <c r="D35" s="135"/>
      <c r="E35" s="87"/>
      <c r="F35" s="62" t="e">
        <f t="shared" si="2"/>
        <v>#DIV/0!</v>
      </c>
      <c r="G35" s="132"/>
      <c r="H35" s="126"/>
      <c r="I35" s="132"/>
      <c r="J35" s="126"/>
      <c r="K35" s="123"/>
      <c r="L35" s="10"/>
      <c r="M35" s="5"/>
      <c r="N35" s="1"/>
      <c r="O35" s="1"/>
    </row>
    <row r="36" spans="1:16" ht="15.75" customHeight="1" thickBot="1" x14ac:dyDescent="0.3">
      <c r="A36" s="41"/>
      <c r="B36" s="10"/>
      <c r="C36" s="32"/>
      <c r="D36" s="136"/>
      <c r="E36" s="89"/>
      <c r="F36" s="39" t="e">
        <f t="shared" si="2"/>
        <v>#DIV/0!</v>
      </c>
      <c r="G36" s="133"/>
      <c r="H36" s="127"/>
      <c r="I36" s="133"/>
      <c r="J36" s="127"/>
      <c r="K36" s="124"/>
      <c r="L36" s="45"/>
    </row>
    <row r="37" spans="1:16" ht="15.75" customHeight="1" x14ac:dyDescent="0.25">
      <c r="A37" s="41"/>
      <c r="B37" s="10"/>
      <c r="C37" s="10"/>
      <c r="D37" s="134" t="s">
        <v>38</v>
      </c>
      <c r="E37" s="88"/>
      <c r="F37" s="35" t="e">
        <f t="shared" si="2"/>
        <v>#DIV/0!</v>
      </c>
      <c r="G37" s="131" t="e">
        <f>AVERAGE(F37:F39)</f>
        <v>#DIV/0!</v>
      </c>
      <c r="H37" s="125"/>
      <c r="I37" s="131" t="e">
        <f>G37*H37</f>
        <v>#DIV/0!</v>
      </c>
      <c r="J37" s="125"/>
      <c r="K37" s="119" t="e">
        <f t="shared" si="3"/>
        <v>#DIV/0!</v>
      </c>
      <c r="L37" s="52"/>
    </row>
    <row r="38" spans="1:16" ht="15.75" customHeight="1" x14ac:dyDescent="0.25">
      <c r="A38" s="41"/>
      <c r="B38" s="10"/>
      <c r="C38" s="10"/>
      <c r="D38" s="135"/>
      <c r="E38" s="87"/>
      <c r="F38" s="62" t="e">
        <f t="shared" si="2"/>
        <v>#DIV/0!</v>
      </c>
      <c r="G38" s="132"/>
      <c r="H38" s="126"/>
      <c r="I38" s="132"/>
      <c r="J38" s="126"/>
      <c r="K38" s="120"/>
      <c r="L38" s="47"/>
      <c r="M38" s="5"/>
      <c r="N38" s="1"/>
      <c r="O38" s="1"/>
    </row>
    <row r="39" spans="1:16" ht="15.75" customHeight="1" thickBot="1" x14ac:dyDescent="0.3">
      <c r="A39" s="41"/>
      <c r="B39" s="10"/>
      <c r="C39" s="10"/>
      <c r="D39" s="136"/>
      <c r="E39" s="89"/>
      <c r="F39" s="39" t="e">
        <f t="shared" si="2"/>
        <v>#DIV/0!</v>
      </c>
      <c r="G39" s="133"/>
      <c r="H39" s="127"/>
      <c r="I39" s="133"/>
      <c r="J39" s="127"/>
      <c r="K39" s="121"/>
      <c r="L39" s="51"/>
      <c r="M39" s="5"/>
    </row>
    <row r="40" spans="1:16" ht="15.75" customHeight="1" x14ac:dyDescent="0.25">
      <c r="A40" s="41"/>
      <c r="B40" s="10"/>
      <c r="C40" s="32"/>
      <c r="D40" s="134" t="s">
        <v>39</v>
      </c>
      <c r="E40" s="88"/>
      <c r="F40" s="35" t="e">
        <f t="shared" si="2"/>
        <v>#DIV/0!</v>
      </c>
      <c r="G40" s="131" t="e">
        <f>AVERAGE(F40:F42)</f>
        <v>#DIV/0!</v>
      </c>
      <c r="H40" s="125"/>
      <c r="I40" s="131" t="e">
        <f>G40*H40</f>
        <v>#DIV/0!</v>
      </c>
      <c r="J40" s="125"/>
      <c r="K40" s="122" t="e">
        <f t="shared" si="3"/>
        <v>#DIV/0!</v>
      </c>
      <c r="L40" s="37"/>
      <c r="M40" s="5"/>
    </row>
    <row r="41" spans="1:16" ht="13.8" x14ac:dyDescent="0.25">
      <c r="A41" s="41"/>
      <c r="B41" s="10"/>
      <c r="C41" s="32"/>
      <c r="D41" s="135"/>
      <c r="E41" s="91"/>
      <c r="F41" s="38" t="e">
        <f t="shared" si="2"/>
        <v>#DIV/0!</v>
      </c>
      <c r="G41" s="132"/>
      <c r="H41" s="126"/>
      <c r="I41" s="132"/>
      <c r="J41" s="126"/>
      <c r="K41" s="123"/>
      <c r="L41" s="40"/>
      <c r="M41" s="7"/>
      <c r="N41" s="1"/>
      <c r="O41" s="1"/>
      <c r="P41" s="1"/>
    </row>
    <row r="42" spans="1:16" ht="14.4" thickBot="1" x14ac:dyDescent="0.3">
      <c r="A42" s="41"/>
      <c r="B42" s="10"/>
      <c r="C42" s="10"/>
      <c r="D42" s="136"/>
      <c r="E42" s="89"/>
      <c r="F42" s="63" t="e">
        <f t="shared" si="2"/>
        <v>#DIV/0!</v>
      </c>
      <c r="G42" s="133"/>
      <c r="H42" s="127"/>
      <c r="I42" s="133"/>
      <c r="J42" s="127"/>
      <c r="K42" s="124"/>
      <c r="L42" s="40"/>
      <c r="M42" s="5"/>
    </row>
    <row r="43" spans="1:16" ht="13.8" x14ac:dyDescent="0.25">
      <c r="A43" s="41"/>
      <c r="B43" s="10"/>
      <c r="C43" s="10"/>
      <c r="D43" s="134" t="s">
        <v>40</v>
      </c>
      <c r="E43" s="90"/>
      <c r="F43" s="36" t="e">
        <f t="shared" si="2"/>
        <v>#DIV/0!</v>
      </c>
      <c r="G43" s="131" t="e">
        <f>AVERAGE(F43:F45)</f>
        <v>#DIV/0!</v>
      </c>
      <c r="H43" s="125"/>
      <c r="I43" s="131" t="e">
        <f>G43*H43</f>
        <v>#DIV/0!</v>
      </c>
      <c r="J43" s="125"/>
      <c r="K43" s="122" t="e">
        <f t="shared" si="3"/>
        <v>#DIV/0!</v>
      </c>
      <c r="L43" s="52"/>
    </row>
    <row r="44" spans="1:16" ht="13.8" x14ac:dyDescent="0.25">
      <c r="A44" s="41"/>
      <c r="B44" s="10"/>
      <c r="C44" s="10"/>
      <c r="D44" s="135"/>
      <c r="E44" s="87"/>
      <c r="F44" s="64" t="e">
        <f t="shared" si="2"/>
        <v>#DIV/0!</v>
      </c>
      <c r="G44" s="132"/>
      <c r="H44" s="126"/>
      <c r="I44" s="132"/>
      <c r="J44" s="126"/>
      <c r="K44" s="123"/>
      <c r="L44" s="46"/>
      <c r="N44" s="1"/>
      <c r="O44" s="1"/>
    </row>
    <row r="45" spans="1:16" ht="14.4" thickBot="1" x14ac:dyDescent="0.3">
      <c r="A45" s="10"/>
      <c r="B45" s="10"/>
      <c r="C45" s="32"/>
      <c r="D45" s="136"/>
      <c r="E45" s="89"/>
      <c r="F45" s="63" t="e">
        <f t="shared" si="2"/>
        <v>#DIV/0!</v>
      </c>
      <c r="G45" s="133"/>
      <c r="H45" s="127"/>
      <c r="I45" s="133"/>
      <c r="J45" s="127"/>
      <c r="K45" s="124"/>
      <c r="L45" s="45"/>
    </row>
    <row r="46" spans="1:16" ht="13.8" x14ac:dyDescent="0.25">
      <c r="A46" s="10"/>
      <c r="B46" s="10"/>
      <c r="C46" s="10"/>
      <c r="D46" s="134" t="s">
        <v>41</v>
      </c>
      <c r="E46" s="92"/>
      <c r="F46" s="36" t="e">
        <f t="shared" si="2"/>
        <v>#DIV/0!</v>
      </c>
      <c r="G46" s="131" t="e">
        <f>AVERAGE(F46:F48)</f>
        <v>#DIV/0!</v>
      </c>
      <c r="H46" s="125"/>
      <c r="I46" s="131" t="e">
        <f>G46*H46</f>
        <v>#DIV/0!</v>
      </c>
      <c r="J46" s="125"/>
      <c r="K46" s="119" t="e">
        <f t="shared" si="3"/>
        <v>#DIV/0!</v>
      </c>
      <c r="L46" s="52"/>
      <c r="M46" s="5"/>
    </row>
    <row r="47" spans="1:16" ht="13.8" x14ac:dyDescent="0.25">
      <c r="A47" s="10"/>
      <c r="B47" s="10"/>
      <c r="C47" s="10"/>
      <c r="D47" s="135"/>
      <c r="E47" s="86"/>
      <c r="F47" s="64" t="e">
        <f t="shared" si="2"/>
        <v>#DIV/0!</v>
      </c>
      <c r="G47" s="132"/>
      <c r="H47" s="126"/>
      <c r="I47" s="132"/>
      <c r="J47" s="126"/>
      <c r="K47" s="120"/>
      <c r="L47" s="47"/>
      <c r="M47" s="5"/>
      <c r="N47" s="1"/>
      <c r="O47" s="1"/>
    </row>
    <row r="48" spans="1:16" ht="14.4" thickBot="1" x14ac:dyDescent="0.3">
      <c r="A48" s="10"/>
      <c r="B48" s="10"/>
      <c r="C48" s="32"/>
      <c r="D48" s="136"/>
      <c r="E48" s="89"/>
      <c r="F48" s="63" t="e">
        <f t="shared" si="2"/>
        <v>#DIV/0!</v>
      </c>
      <c r="G48" s="133"/>
      <c r="H48" s="127"/>
      <c r="I48" s="133"/>
      <c r="J48" s="127"/>
      <c r="K48" s="121"/>
      <c r="L48" s="48"/>
      <c r="M48" s="5"/>
    </row>
    <row r="49" spans="3:13" ht="13.8" x14ac:dyDescent="0.25">
      <c r="C49" s="10"/>
      <c r="D49" s="134" t="s">
        <v>42</v>
      </c>
      <c r="E49" s="88"/>
      <c r="F49" s="36" t="e">
        <f t="shared" si="2"/>
        <v>#DIV/0!</v>
      </c>
      <c r="G49" s="131" t="e">
        <f>AVERAGE(F49:F51)</f>
        <v>#DIV/0!</v>
      </c>
      <c r="H49" s="125"/>
      <c r="I49" s="131" t="e">
        <f>G49*H49</f>
        <v>#DIV/0!</v>
      </c>
      <c r="J49" s="128"/>
      <c r="K49" s="119" t="e">
        <f t="shared" si="3"/>
        <v>#DIV/0!</v>
      </c>
      <c r="L49" s="52"/>
      <c r="M49" s="5"/>
    </row>
    <row r="50" spans="3:13" ht="13.8" x14ac:dyDescent="0.25">
      <c r="C50" s="10"/>
      <c r="D50" s="135"/>
      <c r="E50" s="86"/>
      <c r="F50" s="64" t="e">
        <f t="shared" si="2"/>
        <v>#DIV/0!</v>
      </c>
      <c r="G50" s="132"/>
      <c r="H50" s="126"/>
      <c r="I50" s="132"/>
      <c r="J50" s="129"/>
      <c r="K50" s="120"/>
      <c r="L50" s="47"/>
      <c r="M50" s="5"/>
    </row>
    <row r="51" spans="3:13" ht="14.4" thickBot="1" x14ac:dyDescent="0.3">
      <c r="C51" s="10"/>
      <c r="D51" s="136"/>
      <c r="E51" s="89"/>
      <c r="F51" s="63" t="e">
        <f t="shared" si="2"/>
        <v>#DIV/0!</v>
      </c>
      <c r="G51" s="133"/>
      <c r="H51" s="127"/>
      <c r="I51" s="133"/>
      <c r="J51" s="130"/>
      <c r="K51" s="121"/>
      <c r="L51" s="50"/>
    </row>
    <row r="52" spans="3:13" ht="13.2" x14ac:dyDescent="0.25">
      <c r="D52" s="8"/>
      <c r="E52" s="4"/>
      <c r="F52" s="6"/>
      <c r="G52" s="6"/>
      <c r="I52" s="6"/>
      <c r="L52" s="3"/>
    </row>
    <row r="53" spans="3:13" ht="13.2" x14ac:dyDescent="0.25">
      <c r="E53" s="4"/>
      <c r="F53" s="2"/>
      <c r="G53" s="2"/>
      <c r="I53" s="3"/>
    </row>
    <row r="54" spans="3:13" ht="13.2" x14ac:dyDescent="0.25">
      <c r="E54" s="4"/>
      <c r="F54" s="2"/>
      <c r="G54" s="2"/>
      <c r="I54" s="3"/>
    </row>
    <row r="55" spans="3:13" ht="13.2" x14ac:dyDescent="0.25">
      <c r="D55" s="4"/>
      <c r="E55" s="4"/>
      <c r="F55" s="2"/>
      <c r="G55" s="2"/>
      <c r="H55" s="4"/>
      <c r="I55" s="3"/>
      <c r="L55" s="3"/>
    </row>
    <row r="56" spans="3:13" ht="13.2" x14ac:dyDescent="0.25">
      <c r="E56" s="4"/>
      <c r="F56" s="2"/>
      <c r="G56" s="2"/>
      <c r="I56" s="3"/>
    </row>
    <row r="57" spans="3:13" ht="13.2" x14ac:dyDescent="0.25">
      <c r="E57" s="4"/>
      <c r="F57" s="2"/>
      <c r="G57" s="2"/>
      <c r="I57" s="3"/>
    </row>
    <row r="58" spans="3:13" ht="13.2" x14ac:dyDescent="0.25">
      <c r="D58" s="4"/>
      <c r="E58" s="4"/>
      <c r="F58" s="2"/>
      <c r="G58" s="2"/>
      <c r="I58" s="3"/>
      <c r="L58" s="3"/>
    </row>
    <row r="59" spans="3:13" ht="13.2" x14ac:dyDescent="0.25">
      <c r="E59" s="4"/>
      <c r="F59" s="2"/>
      <c r="G59" s="2"/>
      <c r="I59" s="3"/>
    </row>
    <row r="60" spans="3:13" ht="13.2" x14ac:dyDescent="0.25">
      <c r="E60" s="4"/>
      <c r="F60" s="2"/>
      <c r="G60" s="2"/>
      <c r="I60" s="3"/>
    </row>
    <row r="61" spans="3:13" ht="13.2" x14ac:dyDescent="0.25">
      <c r="F61" s="2"/>
      <c r="G61" s="2"/>
    </row>
    <row r="62" spans="3:13" ht="13.2" x14ac:dyDescent="0.25">
      <c r="F62" s="2"/>
      <c r="G62" s="2"/>
    </row>
    <row r="63" spans="3:13" ht="13.2" x14ac:dyDescent="0.25">
      <c r="F63" s="2"/>
      <c r="G63" s="2"/>
    </row>
    <row r="64" spans="3:13" ht="13.2" x14ac:dyDescent="0.25">
      <c r="F64" s="2"/>
      <c r="G64" s="2"/>
    </row>
    <row r="65" spans="6:7" ht="13.2" x14ac:dyDescent="0.25">
      <c r="F65" s="2"/>
      <c r="G65" s="2"/>
    </row>
    <row r="66" spans="6:7" ht="13.2" x14ac:dyDescent="0.25">
      <c r="F66" s="2"/>
      <c r="G66" s="2"/>
    </row>
    <row r="67" spans="6:7" ht="13.2" x14ac:dyDescent="0.25">
      <c r="F67" s="2"/>
      <c r="G67" s="2"/>
    </row>
    <row r="68" spans="6:7" ht="13.2" x14ac:dyDescent="0.25">
      <c r="F68" s="2"/>
      <c r="G68" s="2"/>
    </row>
    <row r="69" spans="6:7" ht="13.2" x14ac:dyDescent="0.25">
      <c r="F69" s="2"/>
      <c r="G69" s="2"/>
    </row>
    <row r="70" spans="6:7" ht="13.2" x14ac:dyDescent="0.25">
      <c r="F70" s="2"/>
      <c r="G70" s="2"/>
    </row>
    <row r="71" spans="6:7" ht="13.2" x14ac:dyDescent="0.25">
      <c r="F71" s="2"/>
      <c r="G71" s="2"/>
    </row>
    <row r="72" spans="6:7" ht="13.2" x14ac:dyDescent="0.25">
      <c r="F72" s="2"/>
      <c r="G72" s="2"/>
    </row>
    <row r="73" spans="6:7" ht="13.2" x14ac:dyDescent="0.25">
      <c r="F73" s="2"/>
      <c r="G73" s="2"/>
    </row>
    <row r="74" spans="6:7" ht="13.2" x14ac:dyDescent="0.25">
      <c r="F74" s="2"/>
      <c r="G74" s="2"/>
    </row>
    <row r="75" spans="6:7" ht="13.2" x14ac:dyDescent="0.25">
      <c r="F75" s="2"/>
      <c r="G75" s="2"/>
    </row>
    <row r="76" spans="6:7" ht="13.2" x14ac:dyDescent="0.25"/>
    <row r="77" spans="6:7" ht="13.2" x14ac:dyDescent="0.25"/>
    <row r="78" spans="6:7" ht="13.2" x14ac:dyDescent="0.25"/>
    <row r="79" spans="6:7" ht="13.2" x14ac:dyDescent="0.25"/>
  </sheetData>
  <mergeCells count="58">
    <mergeCell ref="A26:A27"/>
    <mergeCell ref="D37:D39"/>
    <mergeCell ref="D40:D42"/>
    <mergeCell ref="D43:D45"/>
    <mergeCell ref="D46:D48"/>
    <mergeCell ref="D49:D51"/>
    <mergeCell ref="G34:G36"/>
    <mergeCell ref="G31:G33"/>
    <mergeCell ref="G28:G30"/>
    <mergeCell ref="D28:D30"/>
    <mergeCell ref="D31:D33"/>
    <mergeCell ref="D34:D36"/>
    <mergeCell ref="G49:G51"/>
    <mergeCell ref="G46:G48"/>
    <mergeCell ref="G43:G45"/>
    <mergeCell ref="G40:G42"/>
    <mergeCell ref="G37:G39"/>
    <mergeCell ref="H37:H39"/>
    <mergeCell ref="H40:H42"/>
    <mergeCell ref="H43:H45"/>
    <mergeCell ref="H46:H48"/>
    <mergeCell ref="H49:H51"/>
    <mergeCell ref="J28:J30"/>
    <mergeCell ref="K28:K30"/>
    <mergeCell ref="H28:H30"/>
    <mergeCell ref="H31:H33"/>
    <mergeCell ref="H34:H36"/>
    <mergeCell ref="I40:I42"/>
    <mergeCell ref="I37:I39"/>
    <mergeCell ref="I34:I36"/>
    <mergeCell ref="I31:I33"/>
    <mergeCell ref="I28:I30"/>
    <mergeCell ref="J46:J48"/>
    <mergeCell ref="J49:J51"/>
    <mergeCell ref="I49:I51"/>
    <mergeCell ref="I46:I48"/>
    <mergeCell ref="I43:I45"/>
    <mergeCell ref="D23:D25"/>
    <mergeCell ref="D20:D22"/>
    <mergeCell ref="D17:D19"/>
    <mergeCell ref="D14:D16"/>
    <mergeCell ref="K49:K51"/>
    <mergeCell ref="K46:K48"/>
    <mergeCell ref="K43:K45"/>
    <mergeCell ref="K40:K42"/>
    <mergeCell ref="K37:K39"/>
    <mergeCell ref="K34:K36"/>
    <mergeCell ref="K31:K33"/>
    <mergeCell ref="J31:J33"/>
    <mergeCell ref="J34:J36"/>
    <mergeCell ref="J37:J39"/>
    <mergeCell ref="J40:J42"/>
    <mergeCell ref="J43:J45"/>
    <mergeCell ref="A1:B1"/>
    <mergeCell ref="D2:D4"/>
    <mergeCell ref="D5:D7"/>
    <mergeCell ref="D8:D10"/>
    <mergeCell ref="D11:D13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tabSelected="1" topLeftCell="C1" zoomScale="70" zoomScaleNormal="70" workbookViewId="0">
      <selection activeCell="I22" sqref="I22"/>
    </sheetView>
  </sheetViews>
  <sheetFormatPr defaultColWidth="14.44140625" defaultRowHeight="15.75" customHeight="1" x14ac:dyDescent="0.25"/>
  <cols>
    <col min="1" max="1" width="71.88671875" customWidth="1"/>
    <col min="2" max="2" width="27" customWidth="1"/>
    <col min="3" max="3" width="16.109375" customWidth="1"/>
    <col min="4" max="4" width="29.5546875" customWidth="1"/>
    <col min="5" max="5" width="11.44140625" customWidth="1"/>
    <col min="6" max="6" width="21.77734375" customWidth="1"/>
    <col min="7" max="7" width="21.109375" bestFit="1" customWidth="1"/>
    <col min="8" max="8" width="15.77734375" customWidth="1"/>
    <col min="9" max="9" width="31.44140625" customWidth="1"/>
    <col min="10" max="10" width="30.44140625" customWidth="1"/>
    <col min="11" max="11" width="38.6640625" customWidth="1"/>
    <col min="12" max="12" width="29.21875" customWidth="1"/>
    <col min="13" max="20" width="17.21875" customWidth="1"/>
  </cols>
  <sheetData>
    <row r="1" spans="1:12" ht="31.5" customHeight="1" thickBot="1" x14ac:dyDescent="0.3">
      <c r="A1" s="114" t="s">
        <v>12</v>
      </c>
      <c r="B1" s="115"/>
      <c r="C1" s="9"/>
      <c r="D1" s="75" t="s">
        <v>33</v>
      </c>
      <c r="E1" s="76" t="s">
        <v>3</v>
      </c>
      <c r="F1" s="77" t="s">
        <v>4</v>
      </c>
      <c r="G1" s="16"/>
      <c r="H1" s="10"/>
      <c r="I1" s="10"/>
      <c r="J1" s="10"/>
      <c r="K1" s="10"/>
      <c r="L1" s="10"/>
    </row>
    <row r="2" spans="1:12" ht="18" customHeight="1" thickBot="1" x14ac:dyDescent="0.3">
      <c r="A2" s="11"/>
      <c r="B2" s="65"/>
      <c r="C2" s="12"/>
      <c r="D2" s="116">
        <v>1</v>
      </c>
      <c r="E2" s="85">
        <v>31.37</v>
      </c>
      <c r="F2" s="13">
        <f>F5-1</f>
        <v>1.8213264790046217</v>
      </c>
      <c r="G2" s="10"/>
      <c r="H2" s="10"/>
      <c r="I2" s="10"/>
      <c r="J2" s="10"/>
      <c r="K2" s="10"/>
      <c r="L2" s="10"/>
    </row>
    <row r="3" spans="1:12" ht="15.75" customHeight="1" thickBot="1" x14ac:dyDescent="0.3">
      <c r="A3" s="43" t="s">
        <v>11</v>
      </c>
      <c r="B3" s="79"/>
      <c r="C3" s="14"/>
      <c r="D3" s="117"/>
      <c r="E3" s="86">
        <v>30.97</v>
      </c>
      <c r="F3" s="15">
        <f>F6-1</f>
        <v>1.8213264790046217</v>
      </c>
      <c r="G3" s="16"/>
      <c r="H3" s="10"/>
      <c r="I3" s="10"/>
      <c r="J3" s="10"/>
      <c r="K3" s="10"/>
      <c r="L3" s="10"/>
    </row>
    <row r="4" spans="1:12" ht="15.75" customHeight="1" thickBot="1" x14ac:dyDescent="0.3">
      <c r="A4" s="17"/>
      <c r="B4" s="66"/>
      <c r="C4" s="18"/>
      <c r="D4" s="118"/>
      <c r="E4" s="87">
        <v>30.83</v>
      </c>
      <c r="F4" s="19">
        <f>F7-1</f>
        <v>1.8213264790046217</v>
      </c>
      <c r="G4" s="16"/>
      <c r="H4" s="10"/>
      <c r="I4" s="10"/>
      <c r="J4" s="10"/>
      <c r="K4" s="10"/>
      <c r="L4" s="10"/>
    </row>
    <row r="5" spans="1:12" ht="15.75" customHeight="1" thickBot="1" x14ac:dyDescent="0.3">
      <c r="A5" s="105" t="s">
        <v>23</v>
      </c>
      <c r="B5" s="106"/>
      <c r="C5" s="20"/>
      <c r="D5" s="116">
        <v>2</v>
      </c>
      <c r="E5" s="88">
        <v>29.35</v>
      </c>
      <c r="F5" s="13">
        <f t="shared" ref="F5:F22" si="0">F8-1</f>
        <v>2.8213264790046217</v>
      </c>
      <c r="G5" s="10"/>
      <c r="H5" s="10"/>
      <c r="I5" s="10"/>
      <c r="J5" s="10"/>
      <c r="K5" s="10"/>
      <c r="L5" s="10"/>
    </row>
    <row r="6" spans="1:12" ht="15.75" customHeight="1" x14ac:dyDescent="0.25">
      <c r="A6" s="53" t="s">
        <v>13</v>
      </c>
      <c r="B6" s="80" t="s">
        <v>30</v>
      </c>
      <c r="C6" s="21"/>
      <c r="D6" s="117"/>
      <c r="E6" s="86">
        <v>29.49</v>
      </c>
      <c r="F6" s="22">
        <f t="shared" si="0"/>
        <v>2.8213264790046217</v>
      </c>
      <c r="G6" s="10"/>
      <c r="H6" s="10"/>
      <c r="I6" s="10"/>
      <c r="J6" s="10"/>
      <c r="K6" s="10"/>
      <c r="L6" s="10"/>
    </row>
    <row r="7" spans="1:12" ht="15.75" customHeight="1" thickBot="1" x14ac:dyDescent="0.3">
      <c r="A7" s="55" t="s">
        <v>14</v>
      </c>
      <c r="B7" s="81">
        <v>5882</v>
      </c>
      <c r="C7" s="20"/>
      <c r="D7" s="118"/>
      <c r="E7" s="89">
        <v>29.79</v>
      </c>
      <c r="F7" s="23">
        <f t="shared" si="0"/>
        <v>2.8213264790046217</v>
      </c>
      <c r="G7" s="10"/>
      <c r="H7" s="10"/>
      <c r="I7" s="10"/>
      <c r="J7" s="10"/>
      <c r="K7" s="10"/>
      <c r="L7" s="10"/>
    </row>
    <row r="8" spans="1:12" ht="15.75" customHeight="1" x14ac:dyDescent="0.25">
      <c r="A8" s="54" t="s">
        <v>22</v>
      </c>
      <c r="B8" s="113">
        <v>3634808</v>
      </c>
      <c r="C8" s="25"/>
      <c r="D8" s="116">
        <v>3</v>
      </c>
      <c r="E8" s="85">
        <v>26.11</v>
      </c>
      <c r="F8" s="26">
        <f t="shared" si="0"/>
        <v>3.8213264790046217</v>
      </c>
      <c r="G8" s="16"/>
      <c r="H8" s="10"/>
      <c r="I8" s="10"/>
      <c r="J8" s="10"/>
      <c r="K8" s="10"/>
      <c r="L8" s="10"/>
    </row>
    <row r="9" spans="1:12" ht="15.75" customHeight="1" x14ac:dyDescent="0.25">
      <c r="A9" s="60" t="s">
        <v>15</v>
      </c>
      <c r="B9" s="82">
        <v>10</v>
      </c>
      <c r="C9" s="16"/>
      <c r="D9" s="117"/>
      <c r="E9" s="86">
        <v>26.34</v>
      </c>
      <c r="F9" s="15">
        <f t="shared" si="0"/>
        <v>3.8213264790046217</v>
      </c>
      <c r="G9" s="16"/>
      <c r="H9" s="10"/>
      <c r="I9" s="10"/>
      <c r="J9" s="10"/>
      <c r="K9" s="10"/>
      <c r="L9" s="10"/>
    </row>
    <row r="10" spans="1:12" ht="15.75" customHeight="1" thickBot="1" x14ac:dyDescent="0.3">
      <c r="A10" s="61" t="s">
        <v>31</v>
      </c>
      <c r="B10" s="83">
        <v>2E-3</v>
      </c>
      <c r="C10" s="28"/>
      <c r="D10" s="118"/>
      <c r="E10" s="87">
        <v>26.04</v>
      </c>
      <c r="F10" s="19">
        <f t="shared" si="0"/>
        <v>3.8213264790046217</v>
      </c>
      <c r="G10" s="16"/>
      <c r="H10" s="10"/>
      <c r="I10" s="10"/>
      <c r="J10" s="10"/>
      <c r="K10" s="10"/>
      <c r="L10" s="10"/>
    </row>
    <row r="11" spans="1:12" ht="15.75" customHeight="1" x14ac:dyDescent="0.25">
      <c r="A11" s="27" t="s">
        <v>0</v>
      </c>
      <c r="B11" s="67">
        <f>B9*B10/1000000</f>
        <v>2E-8</v>
      </c>
      <c r="C11" s="28"/>
      <c r="D11" s="116">
        <v>4</v>
      </c>
      <c r="E11" s="88">
        <v>21.73</v>
      </c>
      <c r="F11" s="29">
        <f t="shared" si="0"/>
        <v>4.8213264790046217</v>
      </c>
      <c r="G11" s="16"/>
      <c r="H11" s="10"/>
      <c r="I11" s="10"/>
      <c r="J11" s="10"/>
      <c r="K11" s="10"/>
      <c r="L11" s="10"/>
    </row>
    <row r="12" spans="1:12" ht="15.75" customHeight="1" x14ac:dyDescent="0.25">
      <c r="A12" s="27" t="s">
        <v>1</v>
      </c>
      <c r="B12" s="67">
        <f>(B11/B8)*6.0221E+23</f>
        <v>3313572546.3353224</v>
      </c>
      <c r="C12" s="30"/>
      <c r="D12" s="117"/>
      <c r="E12" s="86">
        <v>22.31</v>
      </c>
      <c r="F12" s="15">
        <f t="shared" si="0"/>
        <v>4.8213264790046217</v>
      </c>
      <c r="G12" s="16"/>
      <c r="H12" s="10"/>
      <c r="I12" s="10"/>
      <c r="J12" s="10"/>
      <c r="K12" s="10"/>
      <c r="L12" s="10"/>
    </row>
    <row r="13" spans="1:12" ht="15.75" customHeight="1" thickBot="1" x14ac:dyDescent="0.3">
      <c r="A13" s="59" t="s">
        <v>2</v>
      </c>
      <c r="B13" s="68">
        <f>B12*2</f>
        <v>6627145092.6706448</v>
      </c>
      <c r="C13" s="28"/>
      <c r="D13" s="118"/>
      <c r="E13" s="87">
        <v>22.37</v>
      </c>
      <c r="F13" s="19">
        <f t="shared" si="0"/>
        <v>4.8213264790046217</v>
      </c>
      <c r="G13" s="16"/>
      <c r="H13" s="10"/>
      <c r="I13" s="10"/>
      <c r="J13" s="10"/>
      <c r="K13" s="10"/>
      <c r="L13" s="10"/>
    </row>
    <row r="14" spans="1:12" ht="15.75" customHeight="1" thickBot="1" x14ac:dyDescent="0.3">
      <c r="A14" s="58"/>
      <c r="B14" s="66"/>
      <c r="C14" s="32"/>
      <c r="D14" s="116">
        <v>5</v>
      </c>
      <c r="E14" s="88">
        <v>18.850000000000001</v>
      </c>
      <c r="F14" s="29">
        <f t="shared" si="0"/>
        <v>5.8213264790046217</v>
      </c>
      <c r="G14" s="16"/>
      <c r="H14" s="10"/>
      <c r="I14" s="10"/>
      <c r="J14" s="10"/>
      <c r="K14" s="10"/>
      <c r="L14" s="10"/>
    </row>
    <row r="15" spans="1:12" ht="15.75" customHeight="1" thickBot="1" x14ac:dyDescent="0.3">
      <c r="A15" s="107" t="s">
        <v>24</v>
      </c>
      <c r="B15" s="108"/>
      <c r="C15" s="33"/>
      <c r="D15" s="117"/>
      <c r="E15" s="86">
        <v>18.72</v>
      </c>
      <c r="F15" s="15">
        <f t="shared" si="0"/>
        <v>5.8213264790046217</v>
      </c>
      <c r="G15" s="16"/>
      <c r="H15" s="10"/>
      <c r="I15" s="10"/>
      <c r="J15" s="10"/>
      <c r="K15" s="10"/>
      <c r="L15" s="10"/>
    </row>
    <row r="16" spans="1:12" ht="15.75" customHeight="1" thickBot="1" x14ac:dyDescent="0.3">
      <c r="A16" s="56" t="s">
        <v>25</v>
      </c>
      <c r="B16" s="69">
        <v>227</v>
      </c>
      <c r="C16" s="21"/>
      <c r="D16" s="118"/>
      <c r="E16" s="87">
        <v>18.260000000000002</v>
      </c>
      <c r="F16" s="19">
        <f t="shared" si="0"/>
        <v>5.8213264790046217</v>
      </c>
      <c r="G16" s="16"/>
      <c r="H16" s="10"/>
      <c r="I16" s="10"/>
      <c r="J16" s="10"/>
      <c r="K16" s="10"/>
      <c r="L16" s="10"/>
    </row>
    <row r="17" spans="1:15" ht="15.75" customHeight="1" x14ac:dyDescent="0.25">
      <c r="A17" s="56" t="s">
        <v>8</v>
      </c>
      <c r="B17" s="70">
        <v>300</v>
      </c>
      <c r="C17" s="33"/>
      <c r="D17" s="116">
        <v>6</v>
      </c>
      <c r="E17" s="88">
        <v>15.03</v>
      </c>
      <c r="F17" s="29">
        <f t="shared" si="0"/>
        <v>6.8213264790046217</v>
      </c>
      <c r="G17" s="16"/>
      <c r="H17" s="10"/>
      <c r="I17" s="10"/>
      <c r="J17" s="10"/>
      <c r="K17" s="10"/>
      <c r="L17" s="10"/>
    </row>
    <row r="18" spans="1:15" ht="15.75" customHeight="1" x14ac:dyDescent="0.25">
      <c r="A18" s="57" t="s">
        <v>16</v>
      </c>
      <c r="B18" s="84">
        <v>2</v>
      </c>
      <c r="C18" s="20"/>
      <c r="D18" s="117"/>
      <c r="E18" s="86">
        <v>15.26</v>
      </c>
      <c r="F18" s="15">
        <f t="shared" si="0"/>
        <v>6.8213264790046217</v>
      </c>
      <c r="G18" s="16"/>
      <c r="H18" s="10"/>
      <c r="I18" s="10"/>
      <c r="J18" s="10"/>
      <c r="K18" s="10"/>
      <c r="L18" s="10"/>
    </row>
    <row r="19" spans="1:15" ht="15.75" customHeight="1" thickBot="1" x14ac:dyDescent="0.3">
      <c r="A19" s="57" t="s">
        <v>9</v>
      </c>
      <c r="B19" s="71">
        <f>B16*B17/B18</f>
        <v>34050</v>
      </c>
      <c r="C19" s="32"/>
      <c r="D19" s="118"/>
      <c r="E19" s="87">
        <v>15.21</v>
      </c>
      <c r="F19" s="19">
        <f t="shared" si="0"/>
        <v>6.8213264790046217</v>
      </c>
      <c r="G19" s="16"/>
      <c r="H19" s="10"/>
      <c r="I19" s="10"/>
      <c r="J19" s="10"/>
      <c r="K19" s="10"/>
      <c r="L19" s="10"/>
    </row>
    <row r="20" spans="1:15" ht="15.75" customHeight="1" thickBot="1" x14ac:dyDescent="0.3">
      <c r="A20" s="31"/>
      <c r="B20" s="44"/>
      <c r="C20" s="16"/>
      <c r="D20" s="116">
        <v>7</v>
      </c>
      <c r="E20" s="88">
        <v>11.61</v>
      </c>
      <c r="F20" s="13">
        <f t="shared" si="0"/>
        <v>7.8213264790046217</v>
      </c>
      <c r="G20" s="16"/>
      <c r="H20" s="10"/>
      <c r="I20" s="10"/>
      <c r="J20" s="10"/>
      <c r="K20" s="10"/>
      <c r="L20" s="10"/>
    </row>
    <row r="21" spans="1:15" ht="15.75" customHeight="1" thickBot="1" x14ac:dyDescent="0.3">
      <c r="A21" s="109" t="s">
        <v>26</v>
      </c>
      <c r="B21" s="110"/>
      <c r="C21" s="10"/>
      <c r="D21" s="117"/>
      <c r="E21" s="86">
        <v>11.94</v>
      </c>
      <c r="F21" s="15">
        <f t="shared" si="0"/>
        <v>7.8213264790046217</v>
      </c>
      <c r="G21" s="16"/>
      <c r="H21" s="10"/>
      <c r="I21" s="10"/>
      <c r="J21" s="10"/>
      <c r="K21" s="10"/>
      <c r="L21" s="10"/>
    </row>
    <row r="22" spans="1:15" ht="15.75" customHeight="1" thickBot="1" x14ac:dyDescent="0.3">
      <c r="A22" s="111" t="s">
        <v>5</v>
      </c>
      <c r="B22" s="72">
        <f>SLOPE(F2:F25,E2:E25)</f>
        <v>-0.29398966759247708</v>
      </c>
      <c r="C22" s="10"/>
      <c r="D22" s="118"/>
      <c r="E22" s="87">
        <v>11.83</v>
      </c>
      <c r="F22" s="19">
        <f t="shared" si="0"/>
        <v>7.8213264790046217</v>
      </c>
      <c r="G22" s="16"/>
      <c r="H22" s="10"/>
      <c r="I22" s="10"/>
      <c r="J22" s="10"/>
      <c r="K22" s="10"/>
      <c r="L22" s="10"/>
    </row>
    <row r="23" spans="1:15" ht="15.75" customHeight="1" x14ac:dyDescent="0.25">
      <c r="A23" s="111" t="s">
        <v>6</v>
      </c>
      <c r="B23" s="73">
        <f>INTERCEPT(F2:F25,E2:E25)</f>
        <v>11.305241171459834</v>
      </c>
      <c r="C23" s="10"/>
      <c r="D23" s="116">
        <v>8</v>
      </c>
      <c r="E23" s="88">
        <v>8.24</v>
      </c>
      <c r="F23" s="19">
        <f t="shared" ref="F23:F24" si="1">LOG($B$13/10)</f>
        <v>8.8213264790046217</v>
      </c>
      <c r="G23" s="16"/>
      <c r="H23" s="10"/>
      <c r="I23" s="10"/>
      <c r="J23" s="10"/>
      <c r="K23" s="10"/>
      <c r="L23" s="10"/>
    </row>
    <row r="24" spans="1:15" ht="15.75" customHeight="1" thickBot="1" x14ac:dyDescent="0.3">
      <c r="A24" s="112" t="s">
        <v>7</v>
      </c>
      <c r="B24" s="74">
        <f>RSQ(F2:F25,E2:E25)</f>
        <v>0.99438505186160231</v>
      </c>
      <c r="C24" s="25"/>
      <c r="D24" s="117"/>
      <c r="E24" s="86">
        <v>8.42</v>
      </c>
      <c r="F24" s="19">
        <f t="shared" si="1"/>
        <v>8.8213264790046217</v>
      </c>
      <c r="G24" s="16"/>
      <c r="H24" s="10"/>
      <c r="I24" s="10"/>
      <c r="J24" s="10"/>
      <c r="K24" s="10"/>
      <c r="L24" s="10"/>
    </row>
    <row r="25" spans="1:15" ht="15.75" customHeight="1" thickBot="1" x14ac:dyDescent="0.3">
      <c r="A25" s="24"/>
      <c r="B25" s="24"/>
      <c r="C25" s="10"/>
      <c r="D25" s="118"/>
      <c r="E25" s="87">
        <v>8.43</v>
      </c>
      <c r="F25" s="19">
        <f>LOG($B$13/10)</f>
        <v>8.8213264790046217</v>
      </c>
      <c r="G25" s="16"/>
      <c r="H25" s="10"/>
      <c r="I25" s="10"/>
      <c r="J25" s="10"/>
      <c r="K25" s="10"/>
      <c r="L25" s="10"/>
    </row>
    <row r="26" spans="1:15" ht="15.75" customHeight="1" thickBot="1" x14ac:dyDescent="0.3">
      <c r="A26" s="137" t="s">
        <v>32</v>
      </c>
      <c r="C26" s="10"/>
      <c r="D26" s="34"/>
      <c r="E26" s="44"/>
      <c r="F26" s="35"/>
      <c r="G26" s="10"/>
      <c r="H26" s="10"/>
      <c r="I26" s="10"/>
      <c r="J26" s="10"/>
      <c r="K26" s="10"/>
      <c r="L26" s="10"/>
    </row>
    <row r="27" spans="1:15" ht="20.100000000000001" customHeight="1" thickBot="1" x14ac:dyDescent="0.3">
      <c r="A27" s="137"/>
      <c r="C27" s="25"/>
      <c r="D27" s="93" t="s">
        <v>17</v>
      </c>
      <c r="E27" s="99" t="s">
        <v>3</v>
      </c>
      <c r="F27" s="95" t="s">
        <v>4</v>
      </c>
      <c r="G27" s="96" t="s">
        <v>18</v>
      </c>
      <c r="H27" s="93" t="s">
        <v>19</v>
      </c>
      <c r="I27" s="97" t="s">
        <v>20</v>
      </c>
      <c r="J27" s="98" t="s">
        <v>34</v>
      </c>
      <c r="K27" s="94" t="s">
        <v>21</v>
      </c>
      <c r="L27" s="94" t="s">
        <v>10</v>
      </c>
      <c r="M27" s="5"/>
    </row>
    <row r="28" spans="1:15" ht="15.75" customHeight="1" x14ac:dyDescent="0.25">
      <c r="C28" s="25"/>
      <c r="D28" s="138" t="s">
        <v>27</v>
      </c>
      <c r="E28" s="100">
        <v>16.690000000000001</v>
      </c>
      <c r="F28" s="35">
        <f>10^($B$22*$E28+$B$23)*$B$19/$B$10</f>
        <v>42622678666761.008</v>
      </c>
      <c r="G28" s="131">
        <f>AVERAGE(F28:F30)</f>
        <v>25752284071254.312</v>
      </c>
      <c r="H28" s="125">
        <v>0.49399999999999999</v>
      </c>
      <c r="I28" s="131">
        <f>G28*H28</f>
        <v>12721628331199.631</v>
      </c>
      <c r="J28" s="125">
        <v>5</v>
      </c>
      <c r="K28" s="122">
        <f>I28/J28</f>
        <v>2544325666239.9263</v>
      </c>
      <c r="L28" s="37"/>
      <c r="M28" s="5"/>
    </row>
    <row r="29" spans="1:15" ht="15.75" customHeight="1" x14ac:dyDescent="0.25">
      <c r="C29" s="25"/>
      <c r="D29" s="139"/>
      <c r="E29" s="101">
        <v>20.329999999999998</v>
      </c>
      <c r="F29" s="62">
        <f>10^($B$22*$E29+$B$23)*$B$19/$B$10</f>
        <v>3626756097571.1943</v>
      </c>
      <c r="G29" s="132"/>
      <c r="H29" s="126"/>
      <c r="I29" s="132"/>
      <c r="J29" s="126"/>
      <c r="K29" s="123"/>
      <c r="L29" s="40"/>
      <c r="M29" s="5"/>
    </row>
    <row r="30" spans="1:15" ht="15.75" customHeight="1" thickBot="1" x14ac:dyDescent="0.3">
      <c r="C30" s="25"/>
      <c r="D30" s="140"/>
      <c r="E30" s="102">
        <v>17.16</v>
      </c>
      <c r="F30" s="39">
        <f t="shared" ref="F30:F36" si="2">10^($B$22*$E30+$B$23)*$B$19/$B$10</f>
        <v>31007417449430.734</v>
      </c>
      <c r="G30" s="133"/>
      <c r="H30" s="127"/>
      <c r="I30" s="133"/>
      <c r="J30" s="127"/>
      <c r="K30" s="124"/>
      <c r="L30" s="51"/>
      <c r="M30" s="5"/>
    </row>
    <row r="31" spans="1:15" ht="15.75" customHeight="1" x14ac:dyDescent="0.25">
      <c r="C31" s="25"/>
      <c r="D31" s="138" t="s">
        <v>28</v>
      </c>
      <c r="E31" s="92">
        <v>17.59</v>
      </c>
      <c r="F31" s="35">
        <f t="shared" si="2"/>
        <v>23176616738702.16</v>
      </c>
      <c r="G31" s="131">
        <f>AVERAGE(F31:F33)</f>
        <v>22717247393273.285</v>
      </c>
      <c r="H31" s="125">
        <v>0.40200000000000002</v>
      </c>
      <c r="I31" s="131">
        <f>G31*H31</f>
        <v>9132333452095.8613</v>
      </c>
      <c r="J31" s="125">
        <v>5</v>
      </c>
      <c r="K31" s="119">
        <f t="shared" ref="K31:K34" si="3">I31/J31</f>
        <v>1826466690419.1724</v>
      </c>
      <c r="L31" s="49"/>
      <c r="M31" s="5"/>
    </row>
    <row r="32" spans="1:15" ht="15.75" customHeight="1" x14ac:dyDescent="0.25">
      <c r="C32" s="10"/>
      <c r="D32" s="139"/>
      <c r="E32" s="101">
        <v>17.600000000000001</v>
      </c>
      <c r="F32" s="62">
        <f t="shared" si="2"/>
        <v>23020255653523.625</v>
      </c>
      <c r="G32" s="132"/>
      <c r="H32" s="126"/>
      <c r="I32" s="132"/>
      <c r="J32" s="126"/>
      <c r="K32" s="120"/>
      <c r="L32" s="47"/>
      <c r="M32" s="5"/>
      <c r="N32" s="1"/>
      <c r="O32" s="1"/>
    </row>
    <row r="33" spans="1:15" ht="15.75" customHeight="1" thickBot="1" x14ac:dyDescent="0.3">
      <c r="C33" s="25"/>
      <c r="D33" s="140"/>
      <c r="E33" s="102">
        <v>17.670000000000002</v>
      </c>
      <c r="F33" s="39">
        <f t="shared" si="2"/>
        <v>21954869787594.074</v>
      </c>
      <c r="G33" s="133"/>
      <c r="H33" s="127"/>
      <c r="I33" s="133"/>
      <c r="J33" s="127"/>
      <c r="K33" s="121"/>
      <c r="L33" s="51"/>
      <c r="M33" s="5"/>
    </row>
    <row r="34" spans="1:15" ht="15.75" customHeight="1" x14ac:dyDescent="0.25">
      <c r="C34" s="25"/>
      <c r="D34" s="138" t="s">
        <v>29</v>
      </c>
      <c r="E34" s="92">
        <v>17.399999999999999</v>
      </c>
      <c r="F34" s="35">
        <f t="shared" si="2"/>
        <v>26357734311179.941</v>
      </c>
      <c r="G34" s="131">
        <f>AVERAGE(F34:F36)</f>
        <v>22146232077423.609</v>
      </c>
      <c r="H34" s="125">
        <v>0.33400000000000002</v>
      </c>
      <c r="I34" s="131">
        <f>G34*H34</f>
        <v>7396841513859.4863</v>
      </c>
      <c r="J34" s="125">
        <v>5</v>
      </c>
      <c r="K34" s="122">
        <f t="shared" si="3"/>
        <v>1479368302771.8972</v>
      </c>
      <c r="L34" s="42"/>
      <c r="M34" s="5"/>
    </row>
    <row r="35" spans="1:15" ht="15.75" customHeight="1" x14ac:dyDescent="0.25">
      <c r="C35" s="25"/>
      <c r="D35" s="139"/>
      <c r="E35" s="103">
        <v>18.07</v>
      </c>
      <c r="F35" s="62">
        <f t="shared" si="2"/>
        <v>16746922041717.535</v>
      </c>
      <c r="G35" s="132"/>
      <c r="H35" s="126"/>
      <c r="I35" s="132"/>
      <c r="J35" s="126"/>
      <c r="K35" s="123"/>
      <c r="L35" s="47"/>
      <c r="M35" s="5"/>
      <c r="N35" s="1"/>
      <c r="O35" s="1"/>
    </row>
    <row r="36" spans="1:15" ht="15.75" customHeight="1" thickBot="1" x14ac:dyDescent="0.3">
      <c r="A36" s="41"/>
      <c r="B36" s="10"/>
      <c r="C36" s="25"/>
      <c r="D36" s="140"/>
      <c r="E36" s="102">
        <v>17.579999999999998</v>
      </c>
      <c r="F36" s="39">
        <f t="shared" si="2"/>
        <v>23334039879373.355</v>
      </c>
      <c r="G36" s="133"/>
      <c r="H36" s="127"/>
      <c r="I36" s="133"/>
      <c r="J36" s="127"/>
      <c r="K36" s="121"/>
      <c r="L36" s="51"/>
    </row>
    <row r="37" spans="1:15" ht="13.2" x14ac:dyDescent="0.25">
      <c r="D37" s="104"/>
      <c r="E37" s="4"/>
      <c r="F37" s="6"/>
      <c r="G37" s="6"/>
      <c r="I37" s="6"/>
      <c r="L37" s="3"/>
    </row>
    <row r="38" spans="1:15" ht="13.2" x14ac:dyDescent="0.25">
      <c r="E38" s="4"/>
      <c r="F38" s="3"/>
      <c r="G38" s="3"/>
      <c r="I38" s="3"/>
    </row>
    <row r="39" spans="1:15" ht="13.2" x14ac:dyDescent="0.25">
      <c r="E39" s="4"/>
      <c r="F39" s="3"/>
      <c r="G39" s="3"/>
      <c r="I39" s="3"/>
    </row>
    <row r="40" spans="1:15" ht="13.2" x14ac:dyDescent="0.25">
      <c r="D40" s="4"/>
      <c r="E40" s="4"/>
      <c r="F40" s="3"/>
      <c r="G40" s="3"/>
      <c r="H40" s="4"/>
      <c r="I40" s="3"/>
      <c r="L40" s="3"/>
    </row>
    <row r="41" spans="1:15" ht="13.2" x14ac:dyDescent="0.25">
      <c r="E41" s="4"/>
      <c r="F41" s="3"/>
      <c r="G41" s="3"/>
      <c r="I41" s="3"/>
    </row>
    <row r="42" spans="1:15" ht="13.2" x14ac:dyDescent="0.25">
      <c r="E42" s="4"/>
      <c r="F42" s="3"/>
      <c r="G42" s="3"/>
      <c r="I42" s="3"/>
    </row>
    <row r="43" spans="1:15" ht="13.2" x14ac:dyDescent="0.25">
      <c r="D43" s="4"/>
      <c r="E43" s="4"/>
      <c r="F43" s="3"/>
      <c r="G43" s="3"/>
      <c r="I43" s="3"/>
      <c r="L43" s="3"/>
    </row>
    <row r="44" spans="1:15" ht="13.2" x14ac:dyDescent="0.25">
      <c r="E44" s="4"/>
      <c r="F44" s="3"/>
      <c r="G44" s="3"/>
      <c r="I44" s="3"/>
    </row>
    <row r="45" spans="1:15" ht="13.2" x14ac:dyDescent="0.25">
      <c r="E45" s="4"/>
      <c r="F45" s="3"/>
      <c r="G45" s="3"/>
      <c r="I45" s="3"/>
    </row>
    <row r="46" spans="1:15" ht="13.2" x14ac:dyDescent="0.25">
      <c r="F46" s="3"/>
      <c r="G46" s="3"/>
    </row>
    <row r="47" spans="1:15" ht="13.2" x14ac:dyDescent="0.25">
      <c r="F47" s="3"/>
      <c r="G47" s="3"/>
    </row>
    <row r="48" spans="1:15" ht="13.2" x14ac:dyDescent="0.25">
      <c r="F48" s="3"/>
      <c r="G48" s="3"/>
    </row>
    <row r="49" spans="6:7" ht="13.2" x14ac:dyDescent="0.25">
      <c r="F49" s="3"/>
      <c r="G49" s="3"/>
    </row>
    <row r="50" spans="6:7" ht="13.2" x14ac:dyDescent="0.25">
      <c r="F50" s="3"/>
      <c r="G50" s="3"/>
    </row>
    <row r="51" spans="6:7" ht="13.2" x14ac:dyDescent="0.25">
      <c r="F51" s="3"/>
      <c r="G51" s="3"/>
    </row>
    <row r="52" spans="6:7" ht="13.2" x14ac:dyDescent="0.25">
      <c r="F52" s="3"/>
      <c r="G52" s="3"/>
    </row>
    <row r="53" spans="6:7" ht="13.2" x14ac:dyDescent="0.25">
      <c r="F53" s="3"/>
      <c r="G53" s="3"/>
    </row>
    <row r="54" spans="6:7" ht="13.2" x14ac:dyDescent="0.25">
      <c r="F54" s="3"/>
      <c r="G54" s="3"/>
    </row>
    <row r="55" spans="6:7" ht="13.2" x14ac:dyDescent="0.25">
      <c r="F55" s="3"/>
      <c r="G55" s="3"/>
    </row>
    <row r="56" spans="6:7" ht="13.2" x14ac:dyDescent="0.25">
      <c r="F56" s="3"/>
      <c r="G56" s="3"/>
    </row>
    <row r="57" spans="6:7" ht="13.2" x14ac:dyDescent="0.25">
      <c r="F57" s="3"/>
      <c r="G57" s="3"/>
    </row>
    <row r="58" spans="6:7" ht="13.2" x14ac:dyDescent="0.25">
      <c r="F58" s="3"/>
      <c r="G58" s="3"/>
    </row>
    <row r="59" spans="6:7" ht="13.2" x14ac:dyDescent="0.25">
      <c r="F59" s="3"/>
      <c r="G59" s="3"/>
    </row>
    <row r="60" spans="6:7" ht="13.2" x14ac:dyDescent="0.25">
      <c r="F60" s="3"/>
      <c r="G60" s="3"/>
    </row>
    <row r="61" spans="6:7" ht="13.2" x14ac:dyDescent="0.25"/>
    <row r="62" spans="6:7" ht="13.2" x14ac:dyDescent="0.25"/>
    <row r="63" spans="6:7" ht="13.2" x14ac:dyDescent="0.25"/>
    <row r="64" spans="6:7" ht="13.2" x14ac:dyDescent="0.25"/>
  </sheetData>
  <mergeCells count="28">
    <mergeCell ref="A26:A27"/>
    <mergeCell ref="G34:G36"/>
    <mergeCell ref="H34:H36"/>
    <mergeCell ref="I34:I36"/>
    <mergeCell ref="J34:J36"/>
    <mergeCell ref="D31:D33"/>
    <mergeCell ref="D34:D36"/>
    <mergeCell ref="K34:K36"/>
    <mergeCell ref="I28:I30"/>
    <mergeCell ref="J28:J30"/>
    <mergeCell ref="K28:K30"/>
    <mergeCell ref="G31:G33"/>
    <mergeCell ref="H31:H33"/>
    <mergeCell ref="I31:I33"/>
    <mergeCell ref="J31:J33"/>
    <mergeCell ref="K31:K33"/>
    <mergeCell ref="H28:H30"/>
    <mergeCell ref="D17:D19"/>
    <mergeCell ref="D20:D22"/>
    <mergeCell ref="D23:D25"/>
    <mergeCell ref="G28:G30"/>
    <mergeCell ref="D14:D16"/>
    <mergeCell ref="D28:D30"/>
    <mergeCell ref="A1:B1"/>
    <mergeCell ref="D2:D4"/>
    <mergeCell ref="D5:D7"/>
    <mergeCell ref="D8:D10"/>
    <mergeCell ref="D11:D13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AAV titration calculator</vt:lpstr>
      <vt:lpstr>Example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sripriya ravindra kumar</dc:creator>
  <cp:lastModifiedBy>Kerry Doyle</cp:lastModifiedBy>
  <cp:lastPrinted>2017-09-18T18:57:06Z</cp:lastPrinted>
  <dcterms:created xsi:type="dcterms:W3CDTF">2017-09-18T18:57:14Z</dcterms:created>
  <dcterms:modified xsi:type="dcterms:W3CDTF">2018-12-07T22:22:48Z</dcterms:modified>
</cp:coreProperties>
</file>